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veperdi\Documents\bükk\"/>
    </mc:Choice>
  </mc:AlternateContent>
  <bookViews>
    <workbookView xWindow="0" yWindow="0" windowWidth="19200" windowHeight="7935"/>
  </bookViews>
  <sheets>
    <sheet name="Használati útmutató" sheetId="8" r:id="rId1"/>
    <sheet name="felv" sheetId="1" r:id="rId2"/>
    <sheet name="számit" sheetId="4" r:id="rId3"/>
    <sheet name="Hgörbe" sheetId="6" r:id="rId4"/>
    <sheet name="sz" sheetId="7" r:id="rId5"/>
    <sheet name="a" sheetId="5" r:id="rId6"/>
  </sheets>
  <functionGroups builtInGroupCount="18"/>
  <definedNames>
    <definedName name="_xlnm.Print_Area" localSheetId="1">felv!$A$1:$S$61</definedName>
    <definedName name="_xlnm.Print_Area" localSheetId="2">számit!$A$1:$S$61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2" i="4" l="1"/>
  <c r="O50" i="4"/>
  <c r="O48" i="4"/>
  <c r="O46" i="4"/>
  <c r="O44" i="4"/>
  <c r="O42" i="4"/>
  <c r="O40" i="4"/>
  <c r="O38" i="4"/>
  <c r="O36" i="4"/>
  <c r="O34" i="4"/>
  <c r="O32" i="4"/>
  <c r="O30" i="4"/>
  <c r="O28" i="4"/>
  <c r="O26" i="4"/>
  <c r="O24" i="4"/>
  <c r="O22" i="4"/>
  <c r="O20" i="4"/>
  <c r="O18" i="4"/>
  <c r="O16" i="4"/>
  <c r="O14" i="4"/>
  <c r="O12" i="4"/>
  <c r="O10" i="4"/>
  <c r="K52" i="4"/>
  <c r="K50" i="4"/>
  <c r="K48" i="4"/>
  <c r="K46" i="4"/>
  <c r="K44" i="4"/>
  <c r="K42" i="4"/>
  <c r="K40" i="4"/>
  <c r="K38" i="4"/>
  <c r="K36" i="4"/>
  <c r="K34" i="4"/>
  <c r="K32" i="4"/>
  <c r="K30" i="4"/>
  <c r="K28" i="4"/>
  <c r="K26" i="4"/>
  <c r="K24" i="4"/>
  <c r="K22" i="4"/>
  <c r="K20" i="4"/>
  <c r="K18" i="4"/>
  <c r="K16" i="4"/>
  <c r="K14" i="4"/>
  <c r="K12" i="4"/>
  <c r="K10"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O100" i="4"/>
  <c r="O53" i="4" s="1"/>
  <c r="M100" i="4"/>
  <c r="M53" i="4" s="1"/>
  <c r="K100" i="4"/>
  <c r="K53" i="4" s="1"/>
  <c r="I100" i="4"/>
  <c r="G100" i="4"/>
  <c r="E100" i="4"/>
  <c r="O11" i="4" l="1"/>
  <c r="O13" i="4"/>
  <c r="O15" i="4"/>
  <c r="O17" i="4"/>
  <c r="O19" i="4"/>
  <c r="O21" i="4"/>
  <c r="O23" i="4"/>
  <c r="O25" i="4"/>
  <c r="O27" i="4"/>
  <c r="O29" i="4"/>
  <c r="O31" i="4"/>
  <c r="O33" i="4"/>
  <c r="O35" i="4"/>
  <c r="O37" i="4"/>
  <c r="O39" i="4"/>
  <c r="O41" i="4"/>
  <c r="O43" i="4"/>
  <c r="O45" i="4"/>
  <c r="O47" i="4"/>
  <c r="O49" i="4"/>
  <c r="O51" i="4"/>
  <c r="M10" i="4"/>
  <c r="M12" i="4"/>
  <c r="M14" i="4"/>
  <c r="M16" i="4"/>
  <c r="M18" i="4"/>
  <c r="M20" i="4"/>
  <c r="M22" i="4"/>
  <c r="M24" i="4"/>
  <c r="M26" i="4"/>
  <c r="M28" i="4"/>
  <c r="M30" i="4"/>
  <c r="M32" i="4"/>
  <c r="M34" i="4"/>
  <c r="M36" i="4"/>
  <c r="M38" i="4"/>
  <c r="M40" i="4"/>
  <c r="M42" i="4"/>
  <c r="M44" i="4"/>
  <c r="M46" i="4"/>
  <c r="M48" i="4"/>
  <c r="M50" i="4"/>
  <c r="M52" i="4"/>
  <c r="M11" i="4"/>
  <c r="M13" i="4"/>
  <c r="M15" i="4"/>
  <c r="M17" i="4"/>
  <c r="M19" i="4"/>
  <c r="M21" i="4"/>
  <c r="M23" i="4"/>
  <c r="M25" i="4"/>
  <c r="M27" i="4"/>
  <c r="M29" i="4"/>
  <c r="M31" i="4"/>
  <c r="M33" i="4"/>
  <c r="M35" i="4"/>
  <c r="M37" i="4"/>
  <c r="M39" i="4"/>
  <c r="M41" i="4"/>
  <c r="M43" i="4"/>
  <c r="M45" i="4"/>
  <c r="M47" i="4"/>
  <c r="M49" i="4"/>
  <c r="M51" i="4"/>
  <c r="K11" i="4"/>
  <c r="K13" i="4"/>
  <c r="K15" i="4"/>
  <c r="K17" i="4"/>
  <c r="K19" i="4"/>
  <c r="K21" i="4"/>
  <c r="K23" i="4"/>
  <c r="K25" i="4"/>
  <c r="K27" i="4"/>
  <c r="K29" i="4"/>
  <c r="K31" i="4"/>
  <c r="K33" i="4"/>
  <c r="K35" i="4"/>
  <c r="K37" i="4"/>
  <c r="K39" i="4"/>
  <c r="K41" i="4"/>
  <c r="K43" i="4"/>
  <c r="K45" i="4"/>
  <c r="K47" i="4"/>
  <c r="K49" i="4"/>
  <c r="K51" i="4"/>
  <c r="S53" i="4"/>
  <c r="R53" i="4"/>
  <c r="Q53" i="4"/>
  <c r="P53" i="4"/>
  <c r="S52" i="4"/>
  <c r="R52" i="4"/>
  <c r="Q52" i="4"/>
  <c r="P52" i="4"/>
  <c r="S51" i="4"/>
  <c r="R51" i="4"/>
  <c r="Q51" i="4"/>
  <c r="P51" i="4"/>
  <c r="S50" i="4"/>
  <c r="R50" i="4"/>
  <c r="Q50" i="4"/>
  <c r="P50" i="4"/>
  <c r="S49" i="4"/>
  <c r="R49" i="4"/>
  <c r="Q49" i="4"/>
  <c r="P49" i="4"/>
  <c r="S48" i="4"/>
  <c r="R48" i="4"/>
  <c r="Q48" i="4"/>
  <c r="P48" i="4"/>
  <c r="S47" i="4"/>
  <c r="R47" i="4"/>
  <c r="Q47" i="4"/>
  <c r="P47" i="4"/>
  <c r="S46" i="4"/>
  <c r="R46" i="4"/>
  <c r="Q46" i="4"/>
  <c r="P46" i="4"/>
  <c r="S45" i="4"/>
  <c r="R45" i="4"/>
  <c r="Q45" i="4"/>
  <c r="P45" i="4"/>
  <c r="S44" i="4"/>
  <c r="R44" i="4"/>
  <c r="Q44" i="4"/>
  <c r="P44" i="4"/>
  <c r="S43" i="4"/>
  <c r="R43" i="4"/>
  <c r="Q43" i="4"/>
  <c r="P43" i="4"/>
  <c r="S42" i="4"/>
  <c r="R42" i="4"/>
  <c r="Q42" i="4"/>
  <c r="P42" i="4"/>
  <c r="S41" i="4"/>
  <c r="R41" i="4"/>
  <c r="Q41" i="4"/>
  <c r="P41" i="4"/>
  <c r="S40" i="4"/>
  <c r="R40" i="4"/>
  <c r="Q40" i="4"/>
  <c r="P40" i="4"/>
  <c r="S39" i="4"/>
  <c r="R39" i="4"/>
  <c r="Q39" i="4"/>
  <c r="P39" i="4"/>
  <c r="S38" i="4"/>
  <c r="R38" i="4"/>
  <c r="Q38" i="4"/>
  <c r="P38" i="4"/>
  <c r="S37" i="4"/>
  <c r="R37" i="4"/>
  <c r="Q37" i="4"/>
  <c r="P37" i="4"/>
  <c r="S36" i="4"/>
  <c r="R36" i="4"/>
  <c r="Q36" i="4"/>
  <c r="P36" i="4"/>
  <c r="S35" i="4"/>
  <c r="R35" i="4"/>
  <c r="Q35" i="4"/>
  <c r="P35" i="4"/>
  <c r="S34" i="4"/>
  <c r="R34" i="4"/>
  <c r="Q34" i="4"/>
  <c r="P34" i="4"/>
  <c r="S33" i="4"/>
  <c r="R33" i="4"/>
  <c r="Q33" i="4"/>
  <c r="P33" i="4"/>
  <c r="S32" i="4"/>
  <c r="R32" i="4"/>
  <c r="Q32" i="4"/>
  <c r="P32" i="4"/>
  <c r="S31" i="4"/>
  <c r="R31" i="4"/>
  <c r="Q31" i="4"/>
  <c r="P31" i="4"/>
  <c r="S30" i="4"/>
  <c r="R30" i="4"/>
  <c r="Q30" i="4"/>
  <c r="P30" i="4"/>
  <c r="S29" i="4"/>
  <c r="R29" i="4"/>
  <c r="Q29" i="4"/>
  <c r="P29" i="4"/>
  <c r="S28" i="4"/>
  <c r="R28" i="4"/>
  <c r="Q28" i="4"/>
  <c r="P28" i="4"/>
  <c r="S27" i="4"/>
  <c r="R27" i="4"/>
  <c r="Q27" i="4"/>
  <c r="P27" i="4"/>
  <c r="S26" i="4"/>
  <c r="R26" i="4"/>
  <c r="Q26" i="4"/>
  <c r="P26" i="4"/>
  <c r="S25" i="4"/>
  <c r="R25" i="4"/>
  <c r="Q25" i="4"/>
  <c r="P25" i="4"/>
  <c r="S24" i="4"/>
  <c r="R24" i="4"/>
  <c r="Q24" i="4"/>
  <c r="P24" i="4"/>
  <c r="S23" i="4"/>
  <c r="R23" i="4"/>
  <c r="Q23" i="4"/>
  <c r="P23" i="4"/>
  <c r="S22" i="4"/>
  <c r="R22" i="4"/>
  <c r="Q22" i="4"/>
  <c r="P22" i="4"/>
  <c r="S21" i="4"/>
  <c r="R21" i="4"/>
  <c r="Q21" i="4"/>
  <c r="P21" i="4"/>
  <c r="S20" i="4"/>
  <c r="R20" i="4"/>
  <c r="Q20" i="4"/>
  <c r="P20" i="4"/>
  <c r="S19" i="4"/>
  <c r="R19" i="4"/>
  <c r="Q19" i="4"/>
  <c r="P19" i="4"/>
  <c r="S18" i="4"/>
  <c r="R18" i="4"/>
  <c r="Q18" i="4"/>
  <c r="P18" i="4"/>
  <c r="S17" i="4"/>
  <c r="R17" i="4"/>
  <c r="Q17" i="4"/>
  <c r="P17" i="4"/>
  <c r="S16" i="4"/>
  <c r="R16" i="4"/>
  <c r="Q16" i="4"/>
  <c r="P16" i="4"/>
  <c r="S15" i="4"/>
  <c r="R15" i="4"/>
  <c r="Q15" i="4"/>
  <c r="P15" i="4"/>
  <c r="S14" i="4"/>
  <c r="R14" i="4"/>
  <c r="Q14" i="4"/>
  <c r="P14" i="4"/>
  <c r="S13" i="4"/>
  <c r="R13" i="4"/>
  <c r="Q13" i="4"/>
  <c r="P13" i="4"/>
  <c r="S12" i="4"/>
  <c r="R12" i="4"/>
  <c r="Q12" i="4"/>
  <c r="P12" i="4"/>
  <c r="S11" i="4"/>
  <c r="R11" i="4"/>
  <c r="Q11" i="4"/>
  <c r="P11" i="4"/>
  <c r="S10" i="4"/>
  <c r="R10" i="4"/>
  <c r="Q10" i="4"/>
  <c r="P10" i="4"/>
  <c r="R8" i="4"/>
  <c r="P8" i="4"/>
  <c r="BJ3" i="7" l="1"/>
  <c r="BJ4" i="7"/>
  <c r="BJ5" i="7"/>
  <c r="BJ6" i="7"/>
  <c r="BJ7" i="7"/>
  <c r="BJ8" i="7"/>
  <c r="BJ9" i="7"/>
  <c r="BJ10" i="7"/>
  <c r="BJ11" i="7"/>
  <c r="BJ12" i="7"/>
  <c r="BJ13" i="7"/>
  <c r="BJ14" i="7"/>
  <c r="BJ15" i="7"/>
  <c r="BJ16" i="7"/>
  <c r="BJ17" i="7"/>
  <c r="BJ18" i="7"/>
  <c r="BJ19" i="7"/>
  <c r="BJ20" i="7"/>
  <c r="BJ21" i="7"/>
  <c r="BJ22" i="7"/>
  <c r="BJ23" i="7"/>
  <c r="BJ24" i="7"/>
  <c r="BJ25" i="7"/>
  <c r="BJ26" i="7"/>
  <c r="BJ27" i="7"/>
  <c r="BJ28" i="7"/>
  <c r="BJ29" i="7"/>
  <c r="BJ30" i="7"/>
  <c r="BJ31" i="7"/>
  <c r="BJ32" i="7"/>
  <c r="BJ33" i="7"/>
  <c r="BJ34" i="7"/>
  <c r="BJ35" i="7"/>
  <c r="BJ36" i="7"/>
  <c r="BJ37" i="7"/>
  <c r="BJ38" i="7"/>
  <c r="BJ39" i="7"/>
  <c r="BJ40" i="7"/>
  <c r="BJ41" i="7"/>
  <c r="BJ42" i="7"/>
  <c r="BJ43" i="7"/>
  <c r="BJ44" i="7"/>
  <c r="BJ45" i="7"/>
  <c r="BJ2" i="7"/>
  <c r="BH2" i="7"/>
  <c r="AX3" i="7"/>
  <c r="AX4" i="7"/>
  <c r="AX5" i="7"/>
  <c r="AX6" i="7"/>
  <c r="AX7" i="7"/>
  <c r="AX8" i="7"/>
  <c r="AX9" i="7"/>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37" i="7"/>
  <c r="AX38" i="7"/>
  <c r="AX39" i="7"/>
  <c r="AX40" i="7"/>
  <c r="AX41" i="7"/>
  <c r="AX42" i="7"/>
  <c r="AX43" i="7"/>
  <c r="AX44" i="7"/>
  <c r="AX45" i="7"/>
  <c r="AX2" i="7"/>
  <c r="AV2" i="7"/>
  <c r="AL3" i="7"/>
  <c r="AL4" i="7"/>
  <c r="AL5" i="7"/>
  <c r="AL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2" i="7"/>
  <c r="AJ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2" i="7"/>
  <c r="X2" i="7"/>
  <c r="C3" i="6"/>
  <c r="D3" i="6"/>
  <c r="E3" i="6"/>
  <c r="F3" i="6"/>
  <c r="G3" i="6"/>
  <c r="C4" i="6"/>
  <c r="D4" i="6"/>
  <c r="E4" i="6"/>
  <c r="F4" i="6"/>
  <c r="G4" i="6"/>
  <c r="C5" i="6"/>
  <c r="D5" i="6"/>
  <c r="E5" i="6"/>
  <c r="F5" i="6"/>
  <c r="G5" i="6"/>
  <c r="C6" i="6"/>
  <c r="D6" i="6"/>
  <c r="E6" i="6"/>
  <c r="F6" i="6"/>
  <c r="G6" i="6"/>
  <c r="C7" i="6"/>
  <c r="D7" i="6"/>
  <c r="E7" i="6"/>
  <c r="F7" i="6"/>
  <c r="G7" i="6"/>
  <c r="C8" i="6"/>
  <c r="D8" i="6"/>
  <c r="E8" i="6"/>
  <c r="F8" i="6"/>
  <c r="G8" i="6"/>
  <c r="C9" i="6"/>
  <c r="D9" i="6"/>
  <c r="E9" i="6"/>
  <c r="F9" i="6"/>
  <c r="G9" i="6"/>
  <c r="C10" i="6"/>
  <c r="D10" i="6"/>
  <c r="E10" i="6"/>
  <c r="F10" i="6"/>
  <c r="G10" i="6"/>
  <c r="C11" i="6"/>
  <c r="D11" i="6"/>
  <c r="E11" i="6"/>
  <c r="F11" i="6"/>
  <c r="G11" i="6"/>
  <c r="C12" i="6"/>
  <c r="D12" i="6"/>
  <c r="E12" i="6"/>
  <c r="F12" i="6"/>
  <c r="G12" i="6"/>
  <c r="C13" i="6"/>
  <c r="D13" i="6"/>
  <c r="E13" i="6"/>
  <c r="F13" i="6"/>
  <c r="G13" i="6"/>
  <c r="C14" i="6"/>
  <c r="D14" i="6"/>
  <c r="E14" i="6"/>
  <c r="F14" i="6"/>
  <c r="G14" i="6"/>
  <c r="C15" i="6"/>
  <c r="D15" i="6"/>
  <c r="E15" i="6"/>
  <c r="F15" i="6"/>
  <c r="G15" i="6"/>
  <c r="C16" i="6"/>
  <c r="D16" i="6"/>
  <c r="E16" i="6"/>
  <c r="F16" i="6"/>
  <c r="G16" i="6"/>
  <c r="C17" i="6"/>
  <c r="D17" i="6"/>
  <c r="E17" i="6"/>
  <c r="F17" i="6"/>
  <c r="G17" i="6"/>
  <c r="C18" i="6"/>
  <c r="D18" i="6"/>
  <c r="E18" i="6"/>
  <c r="F18" i="6"/>
  <c r="G18" i="6"/>
  <c r="C19" i="6"/>
  <c r="D19" i="6"/>
  <c r="E19" i="6"/>
  <c r="F19" i="6"/>
  <c r="G19" i="6"/>
  <c r="C20" i="6"/>
  <c r="D20" i="6"/>
  <c r="E20" i="6"/>
  <c r="F20" i="6"/>
  <c r="G20" i="6"/>
  <c r="C21" i="6"/>
  <c r="D21" i="6"/>
  <c r="E21" i="6"/>
  <c r="F21" i="6"/>
  <c r="G21" i="6"/>
  <c r="C22" i="6"/>
  <c r="D22" i="6"/>
  <c r="E22" i="6"/>
  <c r="F22" i="6"/>
  <c r="G22" i="6"/>
  <c r="C23" i="6"/>
  <c r="D23" i="6"/>
  <c r="E23" i="6"/>
  <c r="F23" i="6"/>
  <c r="G23" i="6"/>
  <c r="C24" i="6"/>
  <c r="D24" i="6"/>
  <c r="E24" i="6"/>
  <c r="F24" i="6"/>
  <c r="G24" i="6"/>
  <c r="C25" i="6"/>
  <c r="D25" i="6"/>
  <c r="E25" i="6"/>
  <c r="F25" i="6"/>
  <c r="G25" i="6"/>
  <c r="C26" i="6"/>
  <c r="D26" i="6"/>
  <c r="E26" i="6"/>
  <c r="F26" i="6"/>
  <c r="G26" i="6"/>
  <c r="C27" i="6"/>
  <c r="D27" i="6"/>
  <c r="E27" i="6"/>
  <c r="F27" i="6"/>
  <c r="G27" i="6"/>
  <c r="C28" i="6"/>
  <c r="D28" i="6"/>
  <c r="E28" i="6"/>
  <c r="F28" i="6"/>
  <c r="G28" i="6"/>
  <c r="C29" i="6"/>
  <c r="D29" i="6"/>
  <c r="E29" i="6"/>
  <c r="F29" i="6"/>
  <c r="G29" i="6"/>
  <c r="C30" i="6"/>
  <c r="D30" i="6"/>
  <c r="E30" i="6"/>
  <c r="F30" i="6"/>
  <c r="G30" i="6"/>
  <c r="C31" i="6"/>
  <c r="D31" i="6"/>
  <c r="E31" i="6"/>
  <c r="F31" i="6"/>
  <c r="G31" i="6"/>
  <c r="C32" i="6"/>
  <c r="D32" i="6"/>
  <c r="E32" i="6"/>
  <c r="F32" i="6"/>
  <c r="G32" i="6"/>
  <c r="C33" i="6"/>
  <c r="D33" i="6"/>
  <c r="E33" i="6"/>
  <c r="F33" i="6"/>
  <c r="G33" i="6"/>
  <c r="C34" i="6"/>
  <c r="D34" i="6"/>
  <c r="E34" i="6"/>
  <c r="F34" i="6"/>
  <c r="G34" i="6"/>
  <c r="C35" i="6"/>
  <c r="D35" i="6"/>
  <c r="E35" i="6"/>
  <c r="F35" i="6"/>
  <c r="G35" i="6"/>
  <c r="C36" i="6"/>
  <c r="D36" i="6"/>
  <c r="E36" i="6"/>
  <c r="F36" i="6"/>
  <c r="G36" i="6"/>
  <c r="C37" i="6"/>
  <c r="D37" i="6"/>
  <c r="E37" i="6"/>
  <c r="F37" i="6"/>
  <c r="G37" i="6"/>
  <c r="C38" i="6"/>
  <c r="D38" i="6"/>
  <c r="E38" i="6"/>
  <c r="F38" i="6"/>
  <c r="G38" i="6"/>
  <c r="C39" i="6"/>
  <c r="D39" i="6"/>
  <c r="E39" i="6"/>
  <c r="F39" i="6"/>
  <c r="G39" i="6"/>
  <c r="C40" i="6"/>
  <c r="D40" i="6"/>
  <c r="E40" i="6"/>
  <c r="F40" i="6"/>
  <c r="G40" i="6"/>
  <c r="C41" i="6"/>
  <c r="D41" i="6"/>
  <c r="E41" i="6"/>
  <c r="F41" i="6"/>
  <c r="G41" i="6"/>
  <c r="C42" i="6"/>
  <c r="D42" i="6"/>
  <c r="E42" i="6"/>
  <c r="F42" i="6"/>
  <c r="G42" i="6"/>
  <c r="C43" i="6"/>
  <c r="D43" i="6"/>
  <c r="E43" i="6"/>
  <c r="F43" i="6"/>
  <c r="G43" i="6"/>
  <c r="C44" i="6"/>
  <c r="D44" i="6"/>
  <c r="E44" i="6"/>
  <c r="F44" i="6"/>
  <c r="G44" i="6"/>
  <c r="C45" i="6"/>
  <c r="D45" i="6"/>
  <c r="E45" i="6"/>
  <c r="F45" i="6"/>
  <c r="G45" i="6"/>
  <c r="G2" i="6"/>
  <c r="F2" i="6"/>
  <c r="E2" i="6"/>
  <c r="D2" i="6"/>
  <c r="C2" i="6"/>
  <c r="O3" i="7" l="1"/>
  <c r="S3" i="7" s="1"/>
  <c r="O4" i="7"/>
  <c r="S4" i="7" s="1"/>
  <c r="O5" i="7"/>
  <c r="O6" i="7"/>
  <c r="S6" i="7" s="1"/>
  <c r="O7" i="7"/>
  <c r="P7" i="7" s="1"/>
  <c r="O8" i="7"/>
  <c r="P8" i="7" s="1"/>
  <c r="O9" i="7"/>
  <c r="O10" i="7"/>
  <c r="P10" i="7" s="1"/>
  <c r="O11" i="7"/>
  <c r="S11" i="7" s="1"/>
  <c r="O12" i="7"/>
  <c r="P12" i="7" s="1"/>
  <c r="O13" i="7"/>
  <c r="S13" i="7" s="1"/>
  <c r="O14" i="7"/>
  <c r="P14" i="7" s="1"/>
  <c r="O15" i="7"/>
  <c r="O16" i="7"/>
  <c r="S16" i="7" s="1"/>
  <c r="O17" i="7"/>
  <c r="P17" i="7" s="1"/>
  <c r="O18" i="7"/>
  <c r="S18" i="7" s="1"/>
  <c r="O19" i="7"/>
  <c r="P19" i="7" s="1"/>
  <c r="O20" i="7"/>
  <c r="P20" i="7" s="1"/>
  <c r="O21" i="7"/>
  <c r="O22" i="7"/>
  <c r="P22" i="7" s="1"/>
  <c r="O23" i="7"/>
  <c r="P23" i="7" s="1"/>
  <c r="O24" i="7"/>
  <c r="S24" i="7" s="1"/>
  <c r="O25" i="7"/>
  <c r="P25" i="7" s="1"/>
  <c r="O26" i="7"/>
  <c r="S26" i="7" s="1"/>
  <c r="O27" i="7"/>
  <c r="O28" i="7"/>
  <c r="P28" i="7" s="1"/>
  <c r="O29" i="7"/>
  <c r="P29" i="7" s="1"/>
  <c r="O30" i="7"/>
  <c r="P30" i="7" s="1"/>
  <c r="O31" i="7"/>
  <c r="P31" i="7" s="1"/>
  <c r="O32" i="7"/>
  <c r="S32" i="7" s="1"/>
  <c r="O33" i="7"/>
  <c r="P33" i="7" s="1"/>
  <c r="O34" i="7"/>
  <c r="O35" i="7"/>
  <c r="P35" i="7" s="1"/>
  <c r="O36" i="7"/>
  <c r="O37" i="7"/>
  <c r="P37" i="7" s="1"/>
  <c r="O38" i="7"/>
  <c r="P38" i="7" s="1"/>
  <c r="O39" i="7"/>
  <c r="O40" i="7"/>
  <c r="P40" i="7" s="1"/>
  <c r="O41" i="7"/>
  <c r="P41" i="7" s="1"/>
  <c r="O42" i="7"/>
  <c r="P42" i="7" s="1"/>
  <c r="O43" i="7"/>
  <c r="S43" i="7" s="1"/>
  <c r="O44" i="7"/>
  <c r="O45" i="7"/>
  <c r="O2" i="7"/>
  <c r="M2" i="7"/>
  <c r="I1"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2" i="6"/>
  <c r="C3" i="7"/>
  <c r="D3" i="7" s="1"/>
  <c r="C4" i="7"/>
  <c r="C5" i="7"/>
  <c r="D5" i="7" s="1"/>
  <c r="C6" i="7"/>
  <c r="G6" i="7" s="1"/>
  <c r="C7" i="7"/>
  <c r="D7" i="7" s="1"/>
  <c r="C8" i="7"/>
  <c r="G8" i="7" s="1"/>
  <c r="C9" i="7"/>
  <c r="D9" i="7" s="1"/>
  <c r="C10" i="7"/>
  <c r="D10" i="7" s="1"/>
  <c r="C11" i="7"/>
  <c r="G11" i="7" s="1"/>
  <c r="C12" i="7"/>
  <c r="D12" i="7" s="1"/>
  <c r="C13" i="7"/>
  <c r="G13" i="7" s="1"/>
  <c r="C14" i="7"/>
  <c r="D14" i="7" s="1"/>
  <c r="C15" i="7"/>
  <c r="G15" i="7" s="1"/>
  <c r="C16" i="7"/>
  <c r="D16" i="7" s="1"/>
  <c r="C17" i="7"/>
  <c r="G17" i="7" s="1"/>
  <c r="C18" i="7"/>
  <c r="D18" i="7" s="1"/>
  <c r="C19" i="7"/>
  <c r="D19" i="7" s="1"/>
  <c r="C20" i="7"/>
  <c r="E20" i="7" s="1"/>
  <c r="C21" i="7"/>
  <c r="G21" i="7" s="1"/>
  <c r="C22" i="7"/>
  <c r="D22" i="7" s="1"/>
  <c r="C23" i="7"/>
  <c r="G23" i="7" s="1"/>
  <c r="C24" i="7"/>
  <c r="E24" i="7" s="1"/>
  <c r="C25" i="7"/>
  <c r="D25" i="7" s="1"/>
  <c r="C26" i="7"/>
  <c r="D26" i="7" s="1"/>
  <c r="C27" i="7"/>
  <c r="D27" i="7" s="1"/>
  <c r="C28" i="7"/>
  <c r="E28" i="7" s="1"/>
  <c r="C29" i="7"/>
  <c r="G29" i="7" s="1"/>
  <c r="C30" i="7"/>
  <c r="D30" i="7" s="1"/>
  <c r="C31" i="7"/>
  <c r="D31" i="7" s="1"/>
  <c r="C32" i="7"/>
  <c r="D32" i="7" s="1"/>
  <c r="C33" i="7"/>
  <c r="C34" i="7"/>
  <c r="D34" i="7" s="1"/>
  <c r="C35" i="7"/>
  <c r="D35" i="7" s="1"/>
  <c r="C36" i="7"/>
  <c r="D36" i="7" s="1"/>
  <c r="C37" i="7"/>
  <c r="D37" i="7" s="1"/>
  <c r="C38" i="7"/>
  <c r="D38" i="7" s="1"/>
  <c r="C39" i="7"/>
  <c r="C40" i="7"/>
  <c r="D40" i="7" s="1"/>
  <c r="C41" i="7"/>
  <c r="E41" i="7" s="1"/>
  <c r="C42" i="7"/>
  <c r="D42" i="7" s="1"/>
  <c r="C43" i="7"/>
  <c r="D43" i="7" s="1"/>
  <c r="C44" i="7"/>
  <c r="G44" i="7" s="1"/>
  <c r="C45" i="7"/>
  <c r="G45" i="7" s="1"/>
  <c r="C2" i="7"/>
  <c r="J2" i="7"/>
  <c r="A2" i="7"/>
  <c r="AM45" i="7"/>
  <c r="AP45" i="7"/>
  <c r="BB44" i="7"/>
  <c r="D44" i="7"/>
  <c r="BB43" i="7"/>
  <c r="P43" i="7"/>
  <c r="BN42" i="7"/>
  <c r="AA42" i="7"/>
  <c r="AD42" i="7"/>
  <c r="AP41" i="7"/>
  <c r="S41" i="7"/>
  <c r="BK40" i="7"/>
  <c r="AY40" i="7"/>
  <c r="AM40" i="7"/>
  <c r="P39" i="7"/>
  <c r="AA38" i="7"/>
  <c r="AD38" i="7"/>
  <c r="BK37" i="7"/>
  <c r="AY37" i="7"/>
  <c r="AM37" i="7"/>
  <c r="AA37" i="7"/>
  <c r="BN36" i="7"/>
  <c r="BK35" i="7"/>
  <c r="AY35" i="7"/>
  <c r="AM35" i="7"/>
  <c r="AA35" i="7"/>
  <c r="BN34" i="7"/>
  <c r="BK33" i="7"/>
  <c r="AY33" i="7"/>
  <c r="AM33" i="7"/>
  <c r="AA33" i="7"/>
  <c r="AD32" i="7"/>
  <c r="BK31" i="7"/>
  <c r="AM31" i="7"/>
  <c r="AA31" i="7"/>
  <c r="BN30" i="7"/>
  <c r="BB30" i="7"/>
  <c r="AP30" i="7"/>
  <c r="AD30" i="7"/>
  <c r="BK29" i="7"/>
  <c r="AY29" i="7"/>
  <c r="AM29" i="7"/>
  <c r="AA29" i="7"/>
  <c r="BN28" i="7"/>
  <c r="BB28" i="7"/>
  <c r="AP28" i="7"/>
  <c r="AA28" i="7"/>
  <c r="AD28" i="7"/>
  <c r="BK27" i="7"/>
  <c r="AY27" i="7"/>
  <c r="AM27" i="7"/>
  <c r="AA27" i="7"/>
  <c r="P27" i="7"/>
  <c r="BN26" i="7"/>
  <c r="BB26" i="7"/>
  <c r="AP26" i="7"/>
  <c r="AD26" i="7"/>
  <c r="BK25" i="7"/>
  <c r="AY25" i="7"/>
  <c r="AM25" i="7"/>
  <c r="AA25" i="7"/>
  <c r="BN24" i="7"/>
  <c r="BB24" i="7"/>
  <c r="AP24" i="7"/>
  <c r="AD24" i="7"/>
  <c r="D24" i="7"/>
  <c r="BK23" i="7"/>
  <c r="AY23" i="7"/>
  <c r="AM23" i="7"/>
  <c r="AB23" i="7"/>
  <c r="AA23" i="7"/>
  <c r="BN22" i="7"/>
  <c r="BB22" i="7"/>
  <c r="AM22" i="7"/>
  <c r="AP22" i="7"/>
  <c r="AD22" i="7"/>
  <c r="BK21" i="7"/>
  <c r="AY21" i="7"/>
  <c r="AM21" i="7"/>
  <c r="AA21" i="7"/>
  <c r="P21" i="7"/>
  <c r="BN20" i="7"/>
  <c r="BB20" i="7"/>
  <c r="AP20" i="7"/>
  <c r="AA20" i="7"/>
  <c r="AD20" i="7"/>
  <c r="BK19" i="7"/>
  <c r="AY19" i="7"/>
  <c r="AM19" i="7"/>
  <c r="AA19" i="7"/>
  <c r="BN18" i="7"/>
  <c r="BB18" i="7"/>
  <c r="AP18" i="7"/>
  <c r="AD18" i="7"/>
  <c r="BK17" i="7"/>
  <c r="AY17" i="7"/>
  <c r="AM17" i="7"/>
  <c r="AA17" i="7"/>
  <c r="BN16" i="7"/>
  <c r="BB16" i="7"/>
  <c r="AP16" i="7"/>
  <c r="AD16" i="7"/>
  <c r="BK15" i="7"/>
  <c r="AY15" i="7"/>
  <c r="AM15" i="7"/>
  <c r="AA15" i="7"/>
  <c r="P15" i="7"/>
  <c r="BK14" i="7"/>
  <c r="BB14" i="7"/>
  <c r="AM14" i="7"/>
  <c r="AD14" i="7"/>
  <c r="BN13" i="7"/>
  <c r="AY13" i="7"/>
  <c r="AP13" i="7"/>
  <c r="AA13" i="7"/>
  <c r="BK12" i="7"/>
  <c r="BB12" i="7"/>
  <c r="AM12" i="7"/>
  <c r="AD12" i="7"/>
  <c r="BN11" i="7"/>
  <c r="AY11" i="7"/>
  <c r="AM11" i="7"/>
  <c r="AP11" i="7"/>
  <c r="P11" i="7"/>
  <c r="BK10" i="7"/>
  <c r="BB10" i="7"/>
  <c r="AP10" i="7"/>
  <c r="AA10" i="7"/>
  <c r="BK9" i="7"/>
  <c r="BB9" i="7"/>
  <c r="AM9" i="7"/>
  <c r="AD9" i="7"/>
  <c r="P9" i="7"/>
  <c r="BN8" i="7"/>
  <c r="AY8" i="7"/>
  <c r="AP8" i="7"/>
  <c r="AA8" i="7"/>
  <c r="BK7" i="7"/>
  <c r="BB7" i="7"/>
  <c r="AM7" i="7"/>
  <c r="AA7" i="7"/>
  <c r="AD7" i="7"/>
  <c r="BN6" i="7"/>
  <c r="AY6" i="7"/>
  <c r="AP6" i="7"/>
  <c r="BK5" i="7"/>
  <c r="BB5" i="7"/>
  <c r="AM5" i="7"/>
  <c r="AD5" i="7"/>
  <c r="P5" i="7"/>
  <c r="BN4" i="7"/>
  <c r="AY4" i="7"/>
  <c r="AP4" i="7"/>
  <c r="BN3" i="7"/>
  <c r="AY3" i="7"/>
  <c r="AP3" i="7"/>
  <c r="AA3" i="7"/>
  <c r="C1" i="6"/>
  <c r="D1" i="6"/>
  <c r="J1" i="6" s="1"/>
  <c r="E1" i="6"/>
  <c r="K1" i="6" s="1"/>
  <c r="F1" i="6"/>
  <c r="L1" i="6" s="1"/>
  <c r="G1" i="6"/>
  <c r="M1" i="6" s="1"/>
  <c r="B1" i="6"/>
  <c r="N53" i="4"/>
  <c r="L53" i="4"/>
  <c r="J53" i="4"/>
  <c r="H53" i="4"/>
  <c r="F53" i="4"/>
  <c r="N52" i="4"/>
  <c r="L52" i="4"/>
  <c r="J52" i="4"/>
  <c r="H52" i="4"/>
  <c r="F52" i="4"/>
  <c r="N51" i="4"/>
  <c r="L51" i="4"/>
  <c r="J51" i="4"/>
  <c r="H51" i="4"/>
  <c r="F51" i="4"/>
  <c r="N50" i="4"/>
  <c r="L50" i="4"/>
  <c r="J50" i="4"/>
  <c r="H50" i="4"/>
  <c r="F50" i="4"/>
  <c r="N49" i="4"/>
  <c r="L49" i="4"/>
  <c r="J49" i="4"/>
  <c r="H49" i="4"/>
  <c r="F49" i="4"/>
  <c r="N48" i="4"/>
  <c r="L48" i="4"/>
  <c r="J48" i="4"/>
  <c r="H48" i="4"/>
  <c r="F48" i="4"/>
  <c r="N47" i="4"/>
  <c r="L47" i="4"/>
  <c r="J47" i="4"/>
  <c r="H47" i="4"/>
  <c r="F47" i="4"/>
  <c r="N46" i="4"/>
  <c r="L46" i="4"/>
  <c r="J46" i="4"/>
  <c r="H46" i="4"/>
  <c r="F46" i="4"/>
  <c r="N45" i="4"/>
  <c r="L45" i="4"/>
  <c r="J45" i="4"/>
  <c r="H45" i="4"/>
  <c r="F45" i="4"/>
  <c r="N44" i="4"/>
  <c r="L44" i="4"/>
  <c r="J44" i="4"/>
  <c r="H44" i="4"/>
  <c r="F44" i="4"/>
  <c r="N43" i="4"/>
  <c r="L43" i="4"/>
  <c r="J43" i="4"/>
  <c r="H43" i="4"/>
  <c r="F43" i="4"/>
  <c r="N42" i="4"/>
  <c r="L42" i="4"/>
  <c r="J42" i="4"/>
  <c r="H42" i="4"/>
  <c r="F42" i="4"/>
  <c r="N41" i="4"/>
  <c r="L41" i="4"/>
  <c r="J41" i="4"/>
  <c r="H41" i="4"/>
  <c r="F41" i="4"/>
  <c r="N40" i="4"/>
  <c r="L40" i="4"/>
  <c r="J40" i="4"/>
  <c r="H40" i="4"/>
  <c r="F40" i="4"/>
  <c r="N39" i="4"/>
  <c r="L39" i="4"/>
  <c r="J39" i="4"/>
  <c r="H39" i="4"/>
  <c r="F39" i="4"/>
  <c r="N38" i="4"/>
  <c r="L38" i="4"/>
  <c r="J38" i="4"/>
  <c r="H38" i="4"/>
  <c r="F38" i="4"/>
  <c r="N37" i="4"/>
  <c r="L37" i="4"/>
  <c r="J37" i="4"/>
  <c r="H37" i="4"/>
  <c r="F37" i="4"/>
  <c r="N36" i="4"/>
  <c r="L36" i="4"/>
  <c r="J36" i="4"/>
  <c r="H36" i="4"/>
  <c r="F36" i="4"/>
  <c r="N35" i="4"/>
  <c r="L35" i="4"/>
  <c r="J35" i="4"/>
  <c r="H35" i="4"/>
  <c r="F35" i="4"/>
  <c r="N34" i="4"/>
  <c r="L34" i="4"/>
  <c r="J34" i="4"/>
  <c r="H34" i="4"/>
  <c r="F34" i="4"/>
  <c r="N33" i="4"/>
  <c r="L33" i="4"/>
  <c r="J33" i="4"/>
  <c r="H33" i="4"/>
  <c r="F33" i="4"/>
  <c r="N32" i="4"/>
  <c r="L32" i="4"/>
  <c r="J32" i="4"/>
  <c r="H32" i="4"/>
  <c r="F32" i="4"/>
  <c r="N31" i="4"/>
  <c r="L31" i="4"/>
  <c r="J31" i="4"/>
  <c r="H31" i="4"/>
  <c r="F31" i="4"/>
  <c r="N30" i="4"/>
  <c r="L30" i="4"/>
  <c r="J30" i="4"/>
  <c r="H30" i="4"/>
  <c r="F30" i="4"/>
  <c r="N29" i="4"/>
  <c r="L29" i="4"/>
  <c r="J29" i="4"/>
  <c r="H29" i="4"/>
  <c r="F29" i="4"/>
  <c r="N28" i="4"/>
  <c r="L28" i="4"/>
  <c r="J28" i="4"/>
  <c r="H28" i="4"/>
  <c r="F28" i="4"/>
  <c r="N27" i="4"/>
  <c r="L27" i="4"/>
  <c r="J27" i="4"/>
  <c r="H27" i="4"/>
  <c r="F27" i="4"/>
  <c r="N26" i="4"/>
  <c r="L26" i="4"/>
  <c r="J26" i="4"/>
  <c r="H26" i="4"/>
  <c r="F26" i="4"/>
  <c r="N25" i="4"/>
  <c r="L25" i="4"/>
  <c r="J25" i="4"/>
  <c r="H25" i="4"/>
  <c r="F25" i="4"/>
  <c r="N24" i="4"/>
  <c r="L24" i="4"/>
  <c r="J24" i="4"/>
  <c r="H24" i="4"/>
  <c r="F24" i="4"/>
  <c r="N23" i="4"/>
  <c r="L23" i="4"/>
  <c r="J23" i="4"/>
  <c r="H23" i="4"/>
  <c r="F23" i="4"/>
  <c r="N22" i="4"/>
  <c r="L22" i="4"/>
  <c r="J22" i="4"/>
  <c r="H22" i="4"/>
  <c r="F22" i="4"/>
  <c r="N21" i="4"/>
  <c r="L21" i="4"/>
  <c r="J21" i="4"/>
  <c r="H21" i="4"/>
  <c r="F21" i="4"/>
  <c r="N20" i="4"/>
  <c r="L20" i="4"/>
  <c r="J20" i="4"/>
  <c r="H20" i="4"/>
  <c r="F20" i="4"/>
  <c r="N19" i="4"/>
  <c r="L19" i="4"/>
  <c r="J19" i="4"/>
  <c r="H19" i="4"/>
  <c r="F19" i="4"/>
  <c r="N18" i="4"/>
  <c r="L18" i="4"/>
  <c r="J18" i="4"/>
  <c r="H18" i="4"/>
  <c r="F18" i="4"/>
  <c r="N17" i="4"/>
  <c r="L17" i="4"/>
  <c r="J17" i="4"/>
  <c r="H17" i="4"/>
  <c r="F17"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N10" i="4"/>
  <c r="L10" i="4"/>
  <c r="J10" i="4"/>
  <c r="H10" i="4"/>
  <c r="F10" i="4"/>
  <c r="K60" i="4"/>
  <c r="J60" i="4"/>
  <c r="I60" i="4"/>
  <c r="H60" i="4"/>
  <c r="G60" i="4"/>
  <c r="K59" i="4"/>
  <c r="J59" i="4"/>
  <c r="I59" i="4"/>
  <c r="H59" i="4"/>
  <c r="G59" i="4"/>
  <c r="K58" i="4"/>
  <c r="J58" i="4"/>
  <c r="I58" i="4"/>
  <c r="H58" i="4"/>
  <c r="G58" i="4"/>
  <c r="G16" i="5"/>
  <c r="G18" i="5"/>
  <c r="G20" i="5"/>
  <c r="G22" i="5"/>
  <c r="G24" i="5"/>
  <c r="G26" i="5"/>
  <c r="G28" i="5"/>
  <c r="G30" i="5"/>
  <c r="G17" i="5"/>
  <c r="G19" i="5"/>
  <c r="G21" i="5"/>
  <c r="G23" i="5"/>
  <c r="G25" i="5"/>
  <c r="G27" i="5"/>
  <c r="G29" i="5"/>
  <c r="G31" i="5"/>
  <c r="J15" i="5"/>
  <c r="J17" i="5"/>
  <c r="J19" i="5"/>
  <c r="J21" i="5"/>
  <c r="J23" i="5"/>
  <c r="J25" i="5"/>
  <c r="J27" i="5"/>
  <c r="J29" i="5"/>
  <c r="J31" i="5"/>
  <c r="J14" i="5"/>
  <c r="J16" i="5"/>
  <c r="J18" i="5"/>
  <c r="J20" i="5"/>
  <c r="J22" i="5"/>
  <c r="J24" i="5"/>
  <c r="J26" i="5"/>
  <c r="J28" i="5"/>
  <c r="J30" i="5"/>
  <c r="I15" i="5"/>
  <c r="I17" i="5"/>
  <c r="I19" i="5"/>
  <c r="I21" i="5"/>
  <c r="I23" i="5"/>
  <c r="I25" i="5"/>
  <c r="I27" i="5"/>
  <c r="I29" i="5"/>
  <c r="I31" i="5"/>
  <c r="I33" i="5"/>
  <c r="I16" i="5"/>
  <c r="I18" i="5"/>
  <c r="I20" i="5"/>
  <c r="I22" i="5"/>
  <c r="I24" i="5"/>
  <c r="I26" i="5"/>
  <c r="I28" i="5"/>
  <c r="I30" i="5"/>
  <c r="I32" i="5"/>
  <c r="I34" i="5"/>
  <c r="H14" i="5"/>
  <c r="H16" i="5"/>
  <c r="H18" i="5"/>
  <c r="H20" i="5"/>
  <c r="H22" i="5"/>
  <c r="H24" i="5"/>
  <c r="H26" i="5"/>
  <c r="H28" i="5"/>
  <c r="H30" i="5"/>
  <c r="H32" i="5"/>
  <c r="H34" i="5"/>
  <c r="H15" i="5"/>
  <c r="H17" i="5"/>
  <c r="H19" i="5"/>
  <c r="H21" i="5"/>
  <c r="H23" i="5"/>
  <c r="H25" i="5"/>
  <c r="H27" i="5"/>
  <c r="H29" i="5"/>
  <c r="H31" i="5"/>
  <c r="H33" i="5"/>
  <c r="G32" i="5"/>
  <c r="G33" i="5"/>
  <c r="G34" i="5"/>
  <c r="G36" i="5"/>
  <c r="G38" i="5"/>
  <c r="G35" i="5"/>
  <c r="G37" i="5"/>
  <c r="G39" i="5"/>
  <c r="F3" i="5"/>
  <c r="H3" i="5"/>
  <c r="J3" i="5"/>
  <c r="F4" i="5"/>
  <c r="H4" i="5"/>
  <c r="J4" i="5"/>
  <c r="F5" i="5"/>
  <c r="H5" i="5"/>
  <c r="J5" i="5"/>
  <c r="F6" i="5"/>
  <c r="H6" i="5"/>
  <c r="J6" i="5"/>
  <c r="F7" i="5"/>
  <c r="H7" i="5"/>
  <c r="J7" i="5"/>
  <c r="F8" i="5"/>
  <c r="H8" i="5"/>
  <c r="J8" i="5"/>
  <c r="F9" i="5"/>
  <c r="H9" i="5"/>
  <c r="J9" i="5"/>
  <c r="F10" i="5"/>
  <c r="H10" i="5"/>
  <c r="J10" i="5"/>
  <c r="F11" i="5"/>
  <c r="H11" i="5"/>
  <c r="J11" i="5"/>
  <c r="F12" i="5"/>
  <c r="H12" i="5"/>
  <c r="J12" i="5"/>
  <c r="F13" i="5"/>
  <c r="H13" i="5"/>
  <c r="J13" i="5"/>
  <c r="F14" i="5"/>
  <c r="F15" i="5"/>
  <c r="F16" i="5"/>
  <c r="F17" i="5"/>
  <c r="F18" i="5"/>
  <c r="F19" i="5"/>
  <c r="F20" i="5"/>
  <c r="F21" i="5"/>
  <c r="F22" i="5"/>
  <c r="F23" i="5"/>
  <c r="F24" i="5"/>
  <c r="F25" i="5"/>
  <c r="F26" i="5"/>
  <c r="F27" i="5"/>
  <c r="F28" i="5"/>
  <c r="F29" i="5"/>
  <c r="F30" i="5"/>
  <c r="F31" i="5"/>
  <c r="F32" i="5"/>
  <c r="J32" i="5"/>
  <c r="F33" i="5"/>
  <c r="J33" i="5"/>
  <c r="F34" i="5"/>
  <c r="J34" i="5"/>
  <c r="F35" i="5"/>
  <c r="H35" i="5"/>
  <c r="J35" i="5"/>
  <c r="F36" i="5"/>
  <c r="H36" i="5"/>
  <c r="J36" i="5"/>
  <c r="F37" i="5"/>
  <c r="H37" i="5"/>
  <c r="J37" i="5"/>
  <c r="F38" i="5"/>
  <c r="H38" i="5"/>
  <c r="J38" i="5"/>
  <c r="F39" i="5"/>
  <c r="H39" i="5"/>
  <c r="J39" i="5"/>
  <c r="F40" i="5"/>
  <c r="H40" i="5"/>
  <c r="J40" i="5"/>
  <c r="F41" i="5"/>
  <c r="H41" i="5"/>
  <c r="J41" i="5"/>
  <c r="F42" i="5"/>
  <c r="H42" i="5"/>
  <c r="J42" i="5"/>
  <c r="F43" i="5"/>
  <c r="H43" i="5"/>
  <c r="J43" i="5"/>
  <c r="F44" i="5"/>
  <c r="H44" i="5"/>
  <c r="J44" i="5"/>
  <c r="F45" i="5"/>
  <c r="I3" i="5"/>
  <c r="G4" i="5"/>
  <c r="K4" i="5"/>
  <c r="I5" i="5"/>
  <c r="G6" i="5"/>
  <c r="K6" i="5"/>
  <c r="I7" i="5"/>
  <c r="G8" i="5"/>
  <c r="K8" i="5"/>
  <c r="I9" i="5"/>
  <c r="G10" i="5"/>
  <c r="K10" i="5"/>
  <c r="I11" i="5"/>
  <c r="G12" i="5"/>
  <c r="K12" i="5"/>
  <c r="I13" i="5"/>
  <c r="G14" i="5"/>
  <c r="K14" i="5"/>
  <c r="K16" i="5"/>
  <c r="K18" i="5"/>
  <c r="K20" i="5"/>
  <c r="K22" i="5"/>
  <c r="K24" i="5"/>
  <c r="K26" i="5"/>
  <c r="K28" i="5"/>
  <c r="K30" i="5"/>
  <c r="K32" i="5"/>
  <c r="K34" i="5"/>
  <c r="I35" i="5"/>
  <c r="K36" i="5"/>
  <c r="I37" i="5"/>
  <c r="K38" i="5"/>
  <c r="I39" i="5"/>
  <c r="G40" i="5"/>
  <c r="K40" i="5"/>
  <c r="I41" i="5"/>
  <c r="G42" i="5"/>
  <c r="K42" i="5"/>
  <c r="I43" i="5"/>
  <c r="G44" i="5"/>
  <c r="K44" i="5"/>
  <c r="H45" i="5"/>
  <c r="J45" i="5"/>
  <c r="F46" i="5"/>
  <c r="H46" i="5"/>
  <c r="J46" i="5"/>
  <c r="F47" i="5"/>
  <c r="H47" i="5"/>
  <c r="J47" i="5"/>
  <c r="F48" i="5"/>
  <c r="H48" i="5"/>
  <c r="J48" i="5"/>
  <c r="F49" i="5"/>
  <c r="H49" i="5"/>
  <c r="J49" i="5"/>
  <c r="F50" i="5"/>
  <c r="H50" i="5"/>
  <c r="J50" i="5"/>
  <c r="F51" i="5"/>
  <c r="H51" i="5"/>
  <c r="J51" i="5"/>
  <c r="F52" i="5"/>
  <c r="H52" i="5"/>
  <c r="J52" i="5"/>
  <c r="F53" i="5"/>
  <c r="H53" i="5"/>
  <c r="J53" i="5"/>
  <c r="F54" i="5"/>
  <c r="H54" i="5"/>
  <c r="J54" i="5"/>
  <c r="F55" i="5"/>
  <c r="H55" i="5"/>
  <c r="J55" i="5"/>
  <c r="F56" i="5"/>
  <c r="H56" i="5"/>
  <c r="J56" i="5"/>
  <c r="F57" i="5"/>
  <c r="H57" i="5"/>
  <c r="J57" i="5"/>
  <c r="F58" i="5"/>
  <c r="H58" i="5"/>
  <c r="J58" i="5"/>
  <c r="F59" i="5"/>
  <c r="H59" i="5"/>
  <c r="J59" i="5"/>
  <c r="F60" i="5"/>
  <c r="H60" i="5"/>
  <c r="J60" i="5"/>
  <c r="F61" i="5"/>
  <c r="H61" i="5"/>
  <c r="J61" i="5"/>
  <c r="F62" i="5"/>
  <c r="H62" i="5"/>
  <c r="J62" i="5"/>
  <c r="F63" i="5"/>
  <c r="H63" i="5"/>
  <c r="J63" i="5"/>
  <c r="F64" i="5"/>
  <c r="H64" i="5"/>
  <c r="J64" i="5"/>
  <c r="F65" i="5"/>
  <c r="H65" i="5"/>
  <c r="J65" i="5"/>
  <c r="F66" i="5"/>
  <c r="H66" i="5"/>
  <c r="G3" i="5"/>
  <c r="I4" i="5"/>
  <c r="K5" i="5"/>
  <c r="G7" i="5"/>
  <c r="I8" i="5"/>
  <c r="K9" i="5"/>
  <c r="G11" i="5"/>
  <c r="I12" i="5"/>
  <c r="K13" i="5"/>
  <c r="G15" i="5"/>
  <c r="K17" i="5"/>
  <c r="K21" i="5"/>
  <c r="K25" i="5"/>
  <c r="K29" i="5"/>
  <c r="K33" i="5"/>
  <c r="I36" i="5"/>
  <c r="K37" i="5"/>
  <c r="I40" i="5"/>
  <c r="K41" i="5"/>
  <c r="G43" i="5"/>
  <c r="I44" i="5"/>
  <c r="I45" i="5"/>
  <c r="G46" i="5"/>
  <c r="K46" i="5"/>
  <c r="I47" i="5"/>
  <c r="G48" i="5"/>
  <c r="K48" i="5"/>
  <c r="I49" i="5"/>
  <c r="G50" i="5"/>
  <c r="K50" i="5"/>
  <c r="I51" i="5"/>
  <c r="G52" i="5"/>
  <c r="K52" i="5"/>
  <c r="I53" i="5"/>
  <c r="G54" i="5"/>
  <c r="K54" i="5"/>
  <c r="I55" i="5"/>
  <c r="G56" i="5"/>
  <c r="K56" i="5"/>
  <c r="I57" i="5"/>
  <c r="G58" i="5"/>
  <c r="K58" i="5"/>
  <c r="I59" i="5"/>
  <c r="G60" i="5"/>
  <c r="K60" i="5"/>
  <c r="I61" i="5"/>
  <c r="G62" i="5"/>
  <c r="K62" i="5"/>
  <c r="I63" i="5"/>
  <c r="G64" i="5"/>
  <c r="K64" i="5"/>
  <c r="I65" i="5"/>
  <c r="G66" i="5"/>
  <c r="J66" i="5"/>
  <c r="F67" i="5"/>
  <c r="H67" i="5"/>
  <c r="J67" i="5"/>
  <c r="F68" i="5"/>
  <c r="H68" i="5"/>
  <c r="J68" i="5"/>
  <c r="F69" i="5"/>
  <c r="H69" i="5"/>
  <c r="J69" i="5"/>
  <c r="F70" i="5"/>
  <c r="H70" i="5"/>
  <c r="J70" i="5"/>
  <c r="F71" i="5"/>
  <c r="H71" i="5"/>
  <c r="J71" i="5"/>
  <c r="F72" i="5"/>
  <c r="H72" i="5"/>
  <c r="J72" i="5"/>
  <c r="F73" i="5"/>
  <c r="H73" i="5"/>
  <c r="J73" i="5"/>
  <c r="F74" i="5"/>
  <c r="H74" i="5"/>
  <c r="J74" i="5"/>
  <c r="F75" i="5"/>
  <c r="H75" i="5"/>
  <c r="J75" i="5"/>
  <c r="F76" i="5"/>
  <c r="H76" i="5"/>
  <c r="J76" i="5"/>
  <c r="F77" i="5"/>
  <c r="H77" i="5"/>
  <c r="J77" i="5"/>
  <c r="F78" i="5"/>
  <c r="H78" i="5"/>
  <c r="J78" i="5"/>
  <c r="F79" i="5"/>
  <c r="H79" i="5"/>
  <c r="J79" i="5"/>
  <c r="F80" i="5"/>
  <c r="H80" i="5"/>
  <c r="J80" i="5"/>
  <c r="F81" i="5"/>
  <c r="H81" i="5"/>
  <c r="J81" i="5"/>
  <c r="F82" i="5"/>
  <c r="H82" i="5"/>
  <c r="J82" i="5"/>
  <c r="F83" i="5"/>
  <c r="H83" i="5"/>
  <c r="J83" i="5"/>
  <c r="F84" i="5"/>
  <c r="H84" i="5"/>
  <c r="J84" i="5"/>
  <c r="F85" i="5"/>
  <c r="H85" i="5"/>
  <c r="J85" i="5"/>
  <c r="F86" i="5"/>
  <c r="H86" i="5"/>
  <c r="J86" i="5"/>
  <c r="F87" i="5"/>
  <c r="H87" i="5"/>
  <c r="J87" i="5"/>
  <c r="F88" i="5"/>
  <c r="H88" i="5"/>
  <c r="J88" i="5"/>
  <c r="K3" i="5"/>
  <c r="G5" i="5"/>
  <c r="I6" i="5"/>
  <c r="K7" i="5"/>
  <c r="G9" i="5"/>
  <c r="I10" i="5"/>
  <c r="K11" i="5"/>
  <c r="G13" i="5"/>
  <c r="I14" i="5"/>
  <c r="K15" i="5"/>
  <c r="K19" i="5"/>
  <c r="K23" i="5"/>
  <c r="K27" i="5"/>
  <c r="K31" i="5"/>
  <c r="K35" i="5"/>
  <c r="I38" i="5"/>
  <c r="K39" i="5"/>
  <c r="G41" i="5"/>
  <c r="I42" i="5"/>
  <c r="K43" i="5"/>
  <c r="G45" i="5"/>
  <c r="K45" i="5"/>
  <c r="I46" i="5"/>
  <c r="G47" i="5"/>
  <c r="K47" i="5"/>
  <c r="I48" i="5"/>
  <c r="G49" i="5"/>
  <c r="K49" i="5"/>
  <c r="I50" i="5"/>
  <c r="G51" i="5"/>
  <c r="K51" i="5"/>
  <c r="I52" i="5"/>
  <c r="G53" i="5"/>
  <c r="K53" i="5"/>
  <c r="I54" i="5"/>
  <c r="G55" i="5"/>
  <c r="K55" i="5"/>
  <c r="I56" i="5"/>
  <c r="G57" i="5"/>
  <c r="K57" i="5"/>
  <c r="I58" i="5"/>
  <c r="G59" i="5"/>
  <c r="K59" i="5"/>
  <c r="I60" i="5"/>
  <c r="G61" i="5"/>
  <c r="K61" i="5"/>
  <c r="I62" i="5"/>
  <c r="G63" i="5"/>
  <c r="K63" i="5"/>
  <c r="I64" i="5"/>
  <c r="G65" i="5"/>
  <c r="K65" i="5"/>
  <c r="I66" i="5"/>
  <c r="K66" i="5"/>
  <c r="G67" i="5"/>
  <c r="I67" i="5"/>
  <c r="K67" i="5"/>
  <c r="G68" i="5"/>
  <c r="I68" i="5"/>
  <c r="K68" i="5"/>
  <c r="G69" i="5"/>
  <c r="I69" i="5"/>
  <c r="K69" i="5"/>
  <c r="G70" i="5"/>
  <c r="I70" i="5"/>
  <c r="K70" i="5"/>
  <c r="G71" i="5"/>
  <c r="I71" i="5"/>
  <c r="K71" i="5"/>
  <c r="G72" i="5"/>
  <c r="I72" i="5"/>
  <c r="K72" i="5"/>
  <c r="G73" i="5"/>
  <c r="I73" i="5"/>
  <c r="K73" i="5"/>
  <c r="G74" i="5"/>
  <c r="I74" i="5"/>
  <c r="K74" i="5"/>
  <c r="G75" i="5"/>
  <c r="I75" i="5"/>
  <c r="K75" i="5"/>
  <c r="G76" i="5"/>
  <c r="I76" i="5"/>
  <c r="K76" i="5"/>
  <c r="G77" i="5"/>
  <c r="I77" i="5"/>
  <c r="K77" i="5"/>
  <c r="G78" i="5"/>
  <c r="I78" i="5"/>
  <c r="K78" i="5"/>
  <c r="G79" i="5"/>
  <c r="I79" i="5"/>
  <c r="K79" i="5"/>
  <c r="G80" i="5"/>
  <c r="I80" i="5"/>
  <c r="K80" i="5"/>
  <c r="G81" i="5"/>
  <c r="I81" i="5"/>
  <c r="K81" i="5"/>
  <c r="G82" i="5"/>
  <c r="I82" i="5"/>
  <c r="K82" i="5"/>
  <c r="G83" i="5"/>
  <c r="I83" i="5"/>
  <c r="K83" i="5"/>
  <c r="G84" i="5"/>
  <c r="I84" i="5"/>
  <c r="K84" i="5"/>
  <c r="G85" i="5"/>
  <c r="I85" i="5"/>
  <c r="K85" i="5"/>
  <c r="G86" i="5"/>
  <c r="I86" i="5"/>
  <c r="G87" i="5"/>
  <c r="K87" i="5"/>
  <c r="I88" i="5"/>
  <c r="K86" i="5"/>
  <c r="I87" i="5"/>
  <c r="G88" i="5"/>
  <c r="K88" i="5"/>
  <c r="G2" i="5"/>
  <c r="I2" i="5"/>
  <c r="K2" i="5"/>
  <c r="H2" i="5"/>
  <c r="J2" i="5"/>
  <c r="F2" i="5"/>
  <c r="G10" i="7" l="1"/>
  <c r="D20" i="7"/>
  <c r="E30" i="7"/>
  <c r="G40" i="7"/>
  <c r="O43" i="6"/>
  <c r="O41" i="6"/>
  <c r="O39" i="6"/>
  <c r="O37" i="6"/>
  <c r="O35" i="6"/>
  <c r="O33" i="6"/>
  <c r="O31" i="6"/>
  <c r="O29" i="6"/>
  <c r="O27" i="6"/>
  <c r="O25" i="6"/>
  <c r="O23" i="6"/>
  <c r="O21" i="6"/>
  <c r="O19" i="6"/>
  <c r="O16" i="6"/>
  <c r="O14" i="6"/>
  <c r="O11" i="6"/>
  <c r="O8" i="6"/>
  <c r="O6" i="6"/>
  <c r="O4" i="6"/>
  <c r="O44" i="6"/>
  <c r="O42" i="6"/>
  <c r="O40" i="6"/>
  <c r="O38" i="6"/>
  <c r="O36" i="6"/>
  <c r="O34" i="6"/>
  <c r="O32" i="6"/>
  <c r="O30" i="6"/>
  <c r="O28" i="6"/>
  <c r="O26" i="6"/>
  <c r="O24" i="6"/>
  <c r="O22" i="6"/>
  <c r="O20" i="6"/>
  <c r="O18" i="6"/>
  <c r="O15" i="6"/>
  <c r="O12" i="6"/>
  <c r="O9" i="6"/>
  <c r="O7" i="6"/>
  <c r="O5" i="6"/>
  <c r="O2" i="6"/>
  <c r="H1" i="6"/>
  <c r="O13" i="6"/>
  <c r="O45" i="6"/>
  <c r="O3" i="6"/>
  <c r="O17" i="6"/>
  <c r="O10" i="6"/>
  <c r="G35" i="7"/>
  <c r="D13" i="7"/>
  <c r="S20" i="7"/>
  <c r="D21" i="7"/>
  <c r="S22" i="7"/>
  <c r="G27" i="7"/>
  <c r="S28" i="7"/>
  <c r="P6" i="7"/>
  <c r="S30" i="7"/>
  <c r="P32" i="7"/>
  <c r="D41" i="7"/>
  <c r="AS2" i="7"/>
  <c r="BE1" i="7"/>
  <c r="G3" i="7"/>
  <c r="S8" i="7"/>
  <c r="AM8" i="7"/>
  <c r="S10" i="7"/>
  <c r="D15" i="7"/>
  <c r="P16" i="7"/>
  <c r="D17" i="7"/>
  <c r="G19" i="7"/>
  <c r="D23" i="7"/>
  <c r="P24" i="7"/>
  <c r="G25" i="7"/>
  <c r="P26" i="7"/>
  <c r="D29" i="7"/>
  <c r="D8" i="7"/>
  <c r="AM13" i="7"/>
  <c r="E22" i="7"/>
  <c r="H22" i="7" s="1"/>
  <c r="E26" i="7"/>
  <c r="F26" i="7" s="1"/>
  <c r="D28" i="7"/>
  <c r="AM30" i="7"/>
  <c r="BK34" i="7"/>
  <c r="G42" i="7"/>
  <c r="AY43" i="7"/>
  <c r="V1" i="7"/>
  <c r="AM10" i="7"/>
  <c r="AY16" i="7"/>
  <c r="AM18" i="7"/>
  <c r="AB19" i="7"/>
  <c r="AC19" i="7" s="1"/>
  <c r="AA24" i="7"/>
  <c r="AM26" i="7"/>
  <c r="AB27" i="7"/>
  <c r="AC27" i="7" s="1"/>
  <c r="G31" i="7"/>
  <c r="AB31" i="7"/>
  <c r="AE31" i="7" s="1"/>
  <c r="BK36" i="7"/>
  <c r="G37" i="7"/>
  <c r="S38" i="7"/>
  <c r="AZ40" i="7"/>
  <c r="BA40" i="7" s="1"/>
  <c r="AM41" i="7"/>
  <c r="S42" i="7"/>
  <c r="BK42" i="7"/>
  <c r="G43" i="7"/>
  <c r="AY44" i="7"/>
  <c r="D45" i="7"/>
  <c r="J1" i="7"/>
  <c r="AP34" i="7"/>
  <c r="AM34" i="7"/>
  <c r="AP39" i="7"/>
  <c r="AM39" i="7"/>
  <c r="AD41" i="7"/>
  <c r="AA41" i="7"/>
  <c r="BN43" i="7"/>
  <c r="BK43" i="7"/>
  <c r="AB3" i="7"/>
  <c r="AC3" i="7" s="1"/>
  <c r="AA5" i="7"/>
  <c r="BL5" i="7"/>
  <c r="BM5" i="7" s="1"/>
  <c r="AY7" i="7"/>
  <c r="BK8" i="7"/>
  <c r="AY9" i="7"/>
  <c r="AY10" i="7"/>
  <c r="AY12" i="7"/>
  <c r="AY14" i="7"/>
  <c r="AA16" i="7"/>
  <c r="AM20" i="7"/>
  <c r="AB21" i="7"/>
  <c r="AC21" i="7" s="1"/>
  <c r="AA22" i="7"/>
  <c r="AM24" i="7"/>
  <c r="AB25" i="7"/>
  <c r="AE25" i="7" s="1"/>
  <c r="AA26" i="7"/>
  <c r="AM28" i="7"/>
  <c r="AB29" i="7"/>
  <c r="AC29" i="7" s="1"/>
  <c r="AA30" i="7"/>
  <c r="AA32" i="7"/>
  <c r="BB32" i="7"/>
  <c r="AY32" i="7"/>
  <c r="AP36" i="7"/>
  <c r="AM36" i="7"/>
  <c r="BB38" i="7"/>
  <c r="AY38" i="7"/>
  <c r="AP44" i="7"/>
  <c r="AM44" i="7"/>
  <c r="AD45" i="7"/>
  <c r="AA45" i="7"/>
  <c r="G39" i="7"/>
  <c r="D39" i="7"/>
  <c r="G33" i="7"/>
  <c r="D33" i="7"/>
  <c r="AB4" i="7"/>
  <c r="AE4" i="7" s="1"/>
  <c r="AB6" i="7"/>
  <c r="AE6" i="7" s="1"/>
  <c r="AY31" i="7"/>
  <c r="AZ31" i="7"/>
  <c r="BC31" i="7" s="1"/>
  <c r="BN32" i="7"/>
  <c r="BK32" i="7"/>
  <c r="AD34" i="7"/>
  <c r="AA34" i="7"/>
  <c r="S36" i="7"/>
  <c r="P36" i="7"/>
  <c r="BB36" i="7"/>
  <c r="AY36" i="7"/>
  <c r="BN38" i="7"/>
  <c r="BK38" i="7"/>
  <c r="BB39" i="7"/>
  <c r="AY39" i="7"/>
  <c r="AA40" i="7"/>
  <c r="AB40" i="7"/>
  <c r="AE40" i="7" s="1"/>
  <c r="BN41" i="7"/>
  <c r="BK41" i="7"/>
  <c r="BB42" i="7"/>
  <c r="AY42" i="7"/>
  <c r="AP43" i="7"/>
  <c r="AM43" i="7"/>
  <c r="AD44" i="7"/>
  <c r="AA44" i="7"/>
  <c r="BN44" i="7"/>
  <c r="BK44" i="7"/>
  <c r="BN45" i="7"/>
  <c r="BK45" i="7"/>
  <c r="AG2" i="7"/>
  <c r="P3" i="7"/>
  <c r="AM3" i="7"/>
  <c r="BK3" i="7"/>
  <c r="P4" i="7"/>
  <c r="AA4" i="7"/>
  <c r="AM4" i="7"/>
  <c r="BK4" i="7"/>
  <c r="Q5" i="7"/>
  <c r="T5" i="7" s="1"/>
  <c r="AY5" i="7"/>
  <c r="AA6" i="7"/>
  <c r="AM6" i="7"/>
  <c r="BK6" i="7"/>
  <c r="Q7" i="7"/>
  <c r="T7" i="7" s="1"/>
  <c r="BL7" i="7"/>
  <c r="BO7" i="7" s="1"/>
  <c r="AB8" i="7"/>
  <c r="AE8" i="7" s="1"/>
  <c r="AA9" i="7"/>
  <c r="AA11" i="7"/>
  <c r="BK11" i="7"/>
  <c r="AA12" i="7"/>
  <c r="P13" i="7"/>
  <c r="BK13" i="7"/>
  <c r="AA14" i="7"/>
  <c r="AM16" i="7"/>
  <c r="BK16" i="7"/>
  <c r="P18" i="7"/>
  <c r="AA18" i="7"/>
  <c r="AY18" i="7"/>
  <c r="BK18" i="7"/>
  <c r="AZ19" i="7"/>
  <c r="BA19" i="7" s="1"/>
  <c r="AY20" i="7"/>
  <c r="BK20" i="7"/>
  <c r="AZ21" i="7"/>
  <c r="BA21" i="7" s="1"/>
  <c r="AY22" i="7"/>
  <c r="BK22" i="7"/>
  <c r="AZ23" i="7"/>
  <c r="BA23" i="7" s="1"/>
  <c r="AY24" i="7"/>
  <c r="BK24" i="7"/>
  <c r="AZ25" i="7"/>
  <c r="BA25" i="7" s="1"/>
  <c r="AY26" i="7"/>
  <c r="BK26" i="7"/>
  <c r="AZ27" i="7"/>
  <c r="BA27" i="7" s="1"/>
  <c r="AY28" i="7"/>
  <c r="BK28" i="7"/>
  <c r="AZ29" i="7"/>
  <c r="BA29" i="7" s="1"/>
  <c r="AY30" i="7"/>
  <c r="BK30" i="7"/>
  <c r="AP32" i="7"/>
  <c r="AM32" i="7"/>
  <c r="S34" i="7"/>
  <c r="P34" i="7"/>
  <c r="BB34" i="7"/>
  <c r="AY34" i="7"/>
  <c r="AD36" i="7"/>
  <c r="AA36" i="7"/>
  <c r="AP38" i="7"/>
  <c r="AM38" i="7"/>
  <c r="BN39" i="7"/>
  <c r="BK39" i="7"/>
  <c r="BB41" i="7"/>
  <c r="AY41" i="7"/>
  <c r="AP42" i="7"/>
  <c r="AM42" i="7"/>
  <c r="AD43" i="7"/>
  <c r="AA43" i="7"/>
  <c r="S44" i="7"/>
  <c r="P44" i="7"/>
  <c r="S45" i="7"/>
  <c r="P45" i="7"/>
  <c r="BB45" i="7"/>
  <c r="AY45" i="7"/>
  <c r="D4" i="7"/>
  <c r="J3" i="7"/>
  <c r="D2" i="7"/>
  <c r="G2" i="7"/>
  <c r="P2" i="7"/>
  <c r="S2" i="7"/>
  <c r="AG3" i="7"/>
  <c r="AA2" i="7"/>
  <c r="AD2" i="7"/>
  <c r="AM2" i="7"/>
  <c r="AS1" i="7"/>
  <c r="AP2" i="7"/>
  <c r="BE3" i="7"/>
  <c r="AY2" i="7"/>
  <c r="BB2" i="7"/>
  <c r="BK2" i="7"/>
  <c r="BQ1" i="7"/>
  <c r="BN2" i="7"/>
  <c r="AE3" i="7"/>
  <c r="AS3" i="7"/>
  <c r="BB3" i="7"/>
  <c r="G4" i="7"/>
  <c r="BB4" i="7"/>
  <c r="G5" i="7"/>
  <c r="AP5" i="7"/>
  <c r="BO5" i="7"/>
  <c r="D6" i="7"/>
  <c r="BB6" i="7"/>
  <c r="G7" i="7"/>
  <c r="AP7" i="7"/>
  <c r="BB8" i="7"/>
  <c r="AG1" i="7"/>
  <c r="E2" i="7"/>
  <c r="V2" i="7"/>
  <c r="Q2" i="7"/>
  <c r="AB2" i="7"/>
  <c r="AN2" i="7"/>
  <c r="BE2" i="7"/>
  <c r="AZ2" i="7"/>
  <c r="BQ2" i="7"/>
  <c r="BL2" i="7"/>
  <c r="V3" i="7"/>
  <c r="AD3" i="7"/>
  <c r="AZ3" i="7"/>
  <c r="BQ3" i="7"/>
  <c r="E4" i="7"/>
  <c r="AD4" i="7"/>
  <c r="AZ4" i="7"/>
  <c r="E5" i="7"/>
  <c r="S5" i="7"/>
  <c r="AN5" i="7"/>
  <c r="BN5" i="7"/>
  <c r="AD6" i="7"/>
  <c r="AZ6" i="7"/>
  <c r="E7" i="7"/>
  <c r="S7" i="7"/>
  <c r="AN7" i="7"/>
  <c r="BN7" i="7"/>
  <c r="AD8" i="7"/>
  <c r="AZ8" i="7"/>
  <c r="E9" i="7"/>
  <c r="G9" i="7"/>
  <c r="Q9" i="7"/>
  <c r="S9" i="7"/>
  <c r="AN9" i="7"/>
  <c r="AP9" i="7"/>
  <c r="BL9" i="7"/>
  <c r="BN9" i="7"/>
  <c r="AB10" i="7"/>
  <c r="AD10" i="7"/>
  <c r="E3" i="7"/>
  <c r="Q3" i="7"/>
  <c r="AN3" i="7"/>
  <c r="BL3" i="7"/>
  <c r="Q4" i="7"/>
  <c r="AN4" i="7"/>
  <c r="BL4" i="7"/>
  <c r="AB5" i="7"/>
  <c r="AZ5" i="7"/>
  <c r="E6" i="7"/>
  <c r="Q6" i="7"/>
  <c r="AN6" i="7"/>
  <c r="BL6" i="7"/>
  <c r="AB7" i="7"/>
  <c r="AZ7" i="7"/>
  <c r="E8" i="7"/>
  <c r="Q8" i="7"/>
  <c r="AN8" i="7"/>
  <c r="BL8" i="7"/>
  <c r="AB9" i="7"/>
  <c r="AZ9" i="7"/>
  <c r="E10" i="7"/>
  <c r="Q10" i="7"/>
  <c r="AN10" i="7"/>
  <c r="BL10" i="7"/>
  <c r="BN10" i="7"/>
  <c r="D11" i="7"/>
  <c r="AB11" i="7"/>
  <c r="AD11" i="7"/>
  <c r="AZ11" i="7"/>
  <c r="BB11" i="7"/>
  <c r="E12" i="7"/>
  <c r="G12" i="7"/>
  <c r="Q12" i="7"/>
  <c r="S12" i="7"/>
  <c r="AN12" i="7"/>
  <c r="AP12" i="7"/>
  <c r="BL12" i="7"/>
  <c r="BN12" i="7"/>
  <c r="AB13" i="7"/>
  <c r="AD13" i="7"/>
  <c r="AZ13" i="7"/>
  <c r="BB13" i="7"/>
  <c r="E14" i="7"/>
  <c r="G14" i="7"/>
  <c r="Q14" i="7"/>
  <c r="S14" i="7"/>
  <c r="AN14" i="7"/>
  <c r="AP14" i="7"/>
  <c r="BL14" i="7"/>
  <c r="BN14" i="7"/>
  <c r="Q15" i="7"/>
  <c r="S15" i="7"/>
  <c r="AB15" i="7"/>
  <c r="AD15" i="7"/>
  <c r="AN15" i="7"/>
  <c r="AP15" i="7"/>
  <c r="AZ15" i="7"/>
  <c r="BB15" i="7"/>
  <c r="BL15" i="7"/>
  <c r="BN15" i="7"/>
  <c r="E16" i="7"/>
  <c r="G16" i="7"/>
  <c r="Q17" i="7"/>
  <c r="S17" i="7"/>
  <c r="AB17" i="7"/>
  <c r="AD17" i="7"/>
  <c r="AN17" i="7"/>
  <c r="AP17" i="7"/>
  <c r="AZ17" i="7"/>
  <c r="BB17" i="7"/>
  <c r="BL17" i="7"/>
  <c r="BN17" i="7"/>
  <c r="E18" i="7"/>
  <c r="G18" i="7"/>
  <c r="S19" i="7"/>
  <c r="AE19" i="7"/>
  <c r="AP19" i="7"/>
  <c r="BN19" i="7"/>
  <c r="H20" i="7"/>
  <c r="F20" i="7"/>
  <c r="S21" i="7"/>
  <c r="AP21" i="7"/>
  <c r="BN21" i="7"/>
  <c r="S23" i="7"/>
  <c r="AE23" i="7"/>
  <c r="AC23" i="7"/>
  <c r="AP23" i="7"/>
  <c r="BN23" i="7"/>
  <c r="H24" i="7"/>
  <c r="F24" i="7"/>
  <c r="S25" i="7"/>
  <c r="AC25" i="7"/>
  <c r="AP25" i="7"/>
  <c r="BN25" i="7"/>
  <c r="S27" i="7"/>
  <c r="AP27" i="7"/>
  <c r="BN27" i="7"/>
  <c r="H28" i="7"/>
  <c r="F28" i="7"/>
  <c r="S29" i="7"/>
  <c r="AP29" i="7"/>
  <c r="BN29" i="7"/>
  <c r="H30" i="7"/>
  <c r="F30" i="7"/>
  <c r="S31" i="7"/>
  <c r="AP31" i="7"/>
  <c r="BN31" i="7"/>
  <c r="AZ10" i="7"/>
  <c r="E11" i="7"/>
  <c r="Q11" i="7"/>
  <c r="AN11" i="7"/>
  <c r="BL11" i="7"/>
  <c r="AB12" i="7"/>
  <c r="AZ12" i="7"/>
  <c r="E13" i="7"/>
  <c r="Q13" i="7"/>
  <c r="AN13" i="7"/>
  <c r="BL13" i="7"/>
  <c r="AB14" i="7"/>
  <c r="AZ14" i="7"/>
  <c r="E15" i="7"/>
  <c r="Q16" i="7"/>
  <c r="AB16" i="7"/>
  <c r="AN16" i="7"/>
  <c r="AZ16" i="7"/>
  <c r="BL16" i="7"/>
  <c r="E17" i="7"/>
  <c r="Q18" i="7"/>
  <c r="AB18" i="7"/>
  <c r="Q19" i="7"/>
  <c r="AD19" i="7"/>
  <c r="AN19" i="7"/>
  <c r="BB19" i="7"/>
  <c r="BL19" i="7"/>
  <c r="G20" i="7"/>
  <c r="Q21" i="7"/>
  <c r="AD21" i="7"/>
  <c r="AN21" i="7"/>
  <c r="BB21" i="7"/>
  <c r="BL21" i="7"/>
  <c r="G22" i="7"/>
  <c r="Q23" i="7"/>
  <c r="AD23" i="7"/>
  <c r="AN23" i="7"/>
  <c r="BB23" i="7"/>
  <c r="BL23" i="7"/>
  <c r="G24" i="7"/>
  <c r="Q25" i="7"/>
  <c r="AD25" i="7"/>
  <c r="AN25" i="7"/>
  <c r="BB25" i="7"/>
  <c r="BL25" i="7"/>
  <c r="G26" i="7"/>
  <c r="Q27" i="7"/>
  <c r="AD27" i="7"/>
  <c r="AN27" i="7"/>
  <c r="BB27" i="7"/>
  <c r="BL27" i="7"/>
  <c r="G28" i="7"/>
  <c r="Q29" i="7"/>
  <c r="AD29" i="7"/>
  <c r="AN29" i="7"/>
  <c r="BB29" i="7"/>
  <c r="BL29" i="7"/>
  <c r="G30" i="7"/>
  <c r="Q31" i="7"/>
  <c r="AD31" i="7"/>
  <c r="AN31" i="7"/>
  <c r="BB31" i="7"/>
  <c r="BL31" i="7"/>
  <c r="E32" i="7"/>
  <c r="G32" i="7"/>
  <c r="Q33" i="7"/>
  <c r="S33" i="7"/>
  <c r="AB33" i="7"/>
  <c r="AD33" i="7"/>
  <c r="AN33" i="7"/>
  <c r="AP33" i="7"/>
  <c r="AZ33" i="7"/>
  <c r="BB33" i="7"/>
  <c r="BL33" i="7"/>
  <c r="BN33" i="7"/>
  <c r="E34" i="7"/>
  <c r="G34" i="7"/>
  <c r="Q35" i="7"/>
  <c r="S35" i="7"/>
  <c r="AB35" i="7"/>
  <c r="AD35" i="7"/>
  <c r="AN35" i="7"/>
  <c r="AP35" i="7"/>
  <c r="AZ35" i="7"/>
  <c r="BB35" i="7"/>
  <c r="BL35" i="7"/>
  <c r="BN35" i="7"/>
  <c r="E36" i="7"/>
  <c r="G36" i="7"/>
  <c r="Q37" i="7"/>
  <c r="S37" i="7"/>
  <c r="AB37" i="7"/>
  <c r="AD37" i="7"/>
  <c r="AN37" i="7"/>
  <c r="AP37" i="7"/>
  <c r="AZ37" i="7"/>
  <c r="BB37" i="7"/>
  <c r="BL37" i="7"/>
  <c r="BN37" i="7"/>
  <c r="E38" i="7"/>
  <c r="G38" i="7"/>
  <c r="Q39" i="7"/>
  <c r="S39" i="7"/>
  <c r="AD39" i="7"/>
  <c r="AB39" i="7"/>
  <c r="S40" i="7"/>
  <c r="AP40" i="7"/>
  <c r="BN40" i="7"/>
  <c r="H41" i="7"/>
  <c r="F41" i="7"/>
  <c r="AN18" i="7"/>
  <c r="AZ18" i="7"/>
  <c r="BL18" i="7"/>
  <c r="E19" i="7"/>
  <c r="Q20" i="7"/>
  <c r="AB20" i="7"/>
  <c r="AN20" i="7"/>
  <c r="AZ20" i="7"/>
  <c r="BL20" i="7"/>
  <c r="E21" i="7"/>
  <c r="Q22" i="7"/>
  <c r="AB22" i="7"/>
  <c r="AN22" i="7"/>
  <c r="AZ22" i="7"/>
  <c r="BL22" i="7"/>
  <c r="E23" i="7"/>
  <c r="Q24" i="7"/>
  <c r="AB24" i="7"/>
  <c r="AN24" i="7"/>
  <c r="AZ24" i="7"/>
  <c r="BL24" i="7"/>
  <c r="E25" i="7"/>
  <c r="Q26" i="7"/>
  <c r="AB26" i="7"/>
  <c r="AN26" i="7"/>
  <c r="AZ26" i="7"/>
  <c r="BL26" i="7"/>
  <c r="E27" i="7"/>
  <c r="Q28" i="7"/>
  <c r="AB28" i="7"/>
  <c r="AN28" i="7"/>
  <c r="AZ28" i="7"/>
  <c r="BL28" i="7"/>
  <c r="E29" i="7"/>
  <c r="Q30" i="7"/>
  <c r="AB30" i="7"/>
  <c r="AN30" i="7"/>
  <c r="AZ30" i="7"/>
  <c r="BL30" i="7"/>
  <c r="E31" i="7"/>
  <c r="Q32" i="7"/>
  <c r="AB32" i="7"/>
  <c r="AN32" i="7"/>
  <c r="AZ32" i="7"/>
  <c r="BL32" i="7"/>
  <c r="E33" i="7"/>
  <c r="Q34" i="7"/>
  <c r="AB34" i="7"/>
  <c r="AN34" i="7"/>
  <c r="AZ34" i="7"/>
  <c r="BL34" i="7"/>
  <c r="E35" i="7"/>
  <c r="Q36" i="7"/>
  <c r="AB36" i="7"/>
  <c r="AN36" i="7"/>
  <c r="AZ36" i="7"/>
  <c r="BL36" i="7"/>
  <c r="E37" i="7"/>
  <c r="Q38" i="7"/>
  <c r="AB38" i="7"/>
  <c r="AN38" i="7"/>
  <c r="AZ38" i="7"/>
  <c r="BL38" i="7"/>
  <c r="E39" i="7"/>
  <c r="AA39" i="7"/>
  <c r="Q40" i="7"/>
  <c r="AD40" i="7"/>
  <c r="AN40" i="7"/>
  <c r="BB40" i="7"/>
  <c r="BL40" i="7"/>
  <c r="G41" i="7"/>
  <c r="AN39" i="7"/>
  <c r="AZ39" i="7"/>
  <c r="BL39" i="7"/>
  <c r="E40" i="7"/>
  <c r="Q41" i="7"/>
  <c r="AB41" i="7"/>
  <c r="AN41" i="7"/>
  <c r="AZ41" i="7"/>
  <c r="BL41" i="7"/>
  <c r="E42" i="7"/>
  <c r="Q42" i="7"/>
  <c r="AB42" i="7"/>
  <c r="AN42" i="7"/>
  <c r="AZ42" i="7"/>
  <c r="BL42" i="7"/>
  <c r="E43" i="7"/>
  <c r="Q43" i="7"/>
  <c r="AB43" i="7"/>
  <c r="AN43" i="7"/>
  <c r="AZ43" i="7"/>
  <c r="BL43" i="7"/>
  <c r="E44" i="7"/>
  <c r="Q44" i="7"/>
  <c r="AB44" i="7"/>
  <c r="AN44" i="7"/>
  <c r="AZ44" i="7"/>
  <c r="BL44" i="7"/>
  <c r="E45" i="7"/>
  <c r="Q45" i="7"/>
  <c r="AB45" i="7"/>
  <c r="AN45" i="7"/>
  <c r="AZ45" i="7"/>
  <c r="BL45" i="7"/>
  <c r="F58" i="4"/>
  <c r="K55" i="4"/>
  <c r="J55" i="4"/>
  <c r="I55" i="4"/>
  <c r="H55" i="4"/>
  <c r="G55"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AA5" i="4"/>
  <c r="E8" i="4"/>
  <c r="F8" i="4"/>
  <c r="G8" i="4"/>
  <c r="H8" i="4"/>
  <c r="I8" i="4"/>
  <c r="J8" i="4"/>
  <c r="K8" i="4"/>
  <c r="L8" i="4"/>
  <c r="M8" i="4"/>
  <c r="N8" i="4"/>
  <c r="O8" i="4"/>
  <c r="D8" i="4"/>
  <c r="L3" i="4"/>
  <c r="L4" i="4"/>
  <c r="L2" i="4"/>
  <c r="L1" i="4"/>
  <c r="O5" i="4"/>
  <c r="M5" i="4"/>
  <c r="K5" i="4"/>
  <c r="I5" i="4"/>
  <c r="F5" i="4"/>
  <c r="F2" i="4"/>
  <c r="F3" i="4"/>
  <c r="F4" i="4"/>
  <c r="F1" i="4"/>
  <c r="A2" i="4"/>
  <c r="A3" i="4"/>
  <c r="A4" i="4"/>
  <c r="A5" i="4"/>
  <c r="A1" i="4"/>
  <c r="F22" i="7" l="1"/>
  <c r="AC4" i="7"/>
  <c r="BA31" i="7"/>
  <c r="BC40" i="7"/>
  <c r="AC40" i="7"/>
  <c r="H26" i="7"/>
  <c r="R7" i="7"/>
  <c r="AC6" i="7"/>
  <c r="AS13" i="7"/>
  <c r="AE29" i="7"/>
  <c r="BE13" i="7"/>
  <c r="BC19" i="7"/>
  <c r="AG13" i="7"/>
  <c r="AC31" i="7"/>
  <c r="AE27" i="7"/>
  <c r="AC8" i="7"/>
  <c r="BC27" i="7"/>
  <c r="BC23" i="7"/>
  <c r="AE21" i="7"/>
  <c r="J13" i="7"/>
  <c r="BC29" i="7"/>
  <c r="BC25" i="7"/>
  <c r="BC21" i="7"/>
  <c r="BM7" i="7"/>
  <c r="R5" i="7"/>
  <c r="BM45" i="7"/>
  <c r="BO45" i="7"/>
  <c r="AO45" i="7"/>
  <c r="AQ45" i="7"/>
  <c r="R45" i="7"/>
  <c r="T45" i="7"/>
  <c r="BO44" i="7"/>
  <c r="BM44" i="7"/>
  <c r="AQ44" i="7"/>
  <c r="AO44" i="7"/>
  <c r="T44" i="7"/>
  <c r="R44" i="7"/>
  <c r="BM43" i="7"/>
  <c r="BO43" i="7"/>
  <c r="AO43" i="7"/>
  <c r="AQ43" i="7"/>
  <c r="R43" i="7"/>
  <c r="T43" i="7"/>
  <c r="BO42" i="7"/>
  <c r="BM42" i="7"/>
  <c r="AQ42" i="7"/>
  <c r="AO42" i="7"/>
  <c r="T42" i="7"/>
  <c r="R42" i="7"/>
  <c r="BM41" i="7"/>
  <c r="BO41" i="7"/>
  <c r="AO41" i="7"/>
  <c r="AQ41" i="7"/>
  <c r="R41" i="7"/>
  <c r="T41" i="7"/>
  <c r="BM39" i="7"/>
  <c r="BO39" i="7"/>
  <c r="AO39" i="7"/>
  <c r="AQ39" i="7"/>
  <c r="BO38" i="7"/>
  <c r="BM38" i="7"/>
  <c r="AQ38" i="7"/>
  <c r="AO38" i="7"/>
  <c r="T38" i="7"/>
  <c r="R38" i="7"/>
  <c r="BO36" i="7"/>
  <c r="BM36" i="7"/>
  <c r="AQ36" i="7"/>
  <c r="AO36" i="7"/>
  <c r="T36" i="7"/>
  <c r="R36" i="7"/>
  <c r="BO34" i="7"/>
  <c r="BM34" i="7"/>
  <c r="AQ34" i="7"/>
  <c r="AO34" i="7"/>
  <c r="T34" i="7"/>
  <c r="R34" i="7"/>
  <c r="BO32" i="7"/>
  <c r="BM32" i="7"/>
  <c r="AQ32" i="7"/>
  <c r="AO32" i="7"/>
  <c r="T32" i="7"/>
  <c r="R32" i="7"/>
  <c r="BM30" i="7"/>
  <c r="BO30" i="7"/>
  <c r="AO30" i="7"/>
  <c r="AQ30" i="7"/>
  <c r="R30" i="7"/>
  <c r="T30" i="7"/>
  <c r="BM28" i="7"/>
  <c r="BO28" i="7"/>
  <c r="AO28" i="7"/>
  <c r="AQ28" i="7"/>
  <c r="R28" i="7"/>
  <c r="T28" i="7"/>
  <c r="BM26" i="7"/>
  <c r="BO26" i="7"/>
  <c r="AO26" i="7"/>
  <c r="AQ26" i="7"/>
  <c r="R26" i="7"/>
  <c r="T26" i="7"/>
  <c r="BM24" i="7"/>
  <c r="BO24" i="7"/>
  <c r="AO24" i="7"/>
  <c r="AQ24" i="7"/>
  <c r="R24" i="7"/>
  <c r="T24" i="7"/>
  <c r="BM22" i="7"/>
  <c r="BO22" i="7"/>
  <c r="AO22" i="7"/>
  <c r="AQ22" i="7"/>
  <c r="R22" i="7"/>
  <c r="T22" i="7"/>
  <c r="BM20" i="7"/>
  <c r="BO20" i="7"/>
  <c r="AO20" i="7"/>
  <c r="AQ20" i="7"/>
  <c r="R20" i="7"/>
  <c r="T20" i="7"/>
  <c r="BM18" i="7"/>
  <c r="BO18" i="7"/>
  <c r="AO18" i="7"/>
  <c r="AQ18" i="7"/>
  <c r="AE39" i="7"/>
  <c r="AC39" i="7"/>
  <c r="H38" i="7"/>
  <c r="F38" i="7"/>
  <c r="BO37" i="7"/>
  <c r="BM37" i="7"/>
  <c r="BC37" i="7"/>
  <c r="BA37" i="7"/>
  <c r="AQ37" i="7"/>
  <c r="AO37" i="7"/>
  <c r="AE37" i="7"/>
  <c r="AC37" i="7"/>
  <c r="T37" i="7"/>
  <c r="R37" i="7"/>
  <c r="H34" i="7"/>
  <c r="F34" i="7"/>
  <c r="BO33" i="7"/>
  <c r="BM33" i="7"/>
  <c r="BC33" i="7"/>
  <c r="BA33" i="7"/>
  <c r="AQ33" i="7"/>
  <c r="AO33" i="7"/>
  <c r="AE33" i="7"/>
  <c r="AC33" i="7"/>
  <c r="T33" i="7"/>
  <c r="R33" i="7"/>
  <c r="BO31" i="7"/>
  <c r="BM31" i="7"/>
  <c r="AQ31" i="7"/>
  <c r="AO31" i="7"/>
  <c r="T31" i="7"/>
  <c r="R31" i="7"/>
  <c r="BO27" i="7"/>
  <c r="BM27" i="7"/>
  <c r="AQ27" i="7"/>
  <c r="AO27" i="7"/>
  <c r="T27" i="7"/>
  <c r="R27" i="7"/>
  <c r="BO23" i="7"/>
  <c r="BM23" i="7"/>
  <c r="AQ23" i="7"/>
  <c r="AO23" i="7"/>
  <c r="T23" i="7"/>
  <c r="R23" i="7"/>
  <c r="BO19" i="7"/>
  <c r="BM19" i="7"/>
  <c r="AQ19" i="7"/>
  <c r="AO19" i="7"/>
  <c r="T19" i="7"/>
  <c r="R19" i="7"/>
  <c r="AE18" i="7"/>
  <c r="AC18" i="7"/>
  <c r="BO16" i="7"/>
  <c r="BM16" i="7"/>
  <c r="AQ16" i="7"/>
  <c r="AO16" i="7"/>
  <c r="T16" i="7"/>
  <c r="R16" i="7"/>
  <c r="H15" i="7"/>
  <c r="F15" i="7"/>
  <c r="BC14" i="7"/>
  <c r="BA14" i="7"/>
  <c r="AQ13" i="7"/>
  <c r="AO13" i="7"/>
  <c r="H13" i="7"/>
  <c r="F13" i="7"/>
  <c r="BC12" i="7"/>
  <c r="BA12" i="7"/>
  <c r="AQ11" i="7"/>
  <c r="AO11" i="7"/>
  <c r="H11" i="7"/>
  <c r="F11" i="7"/>
  <c r="BC10" i="7"/>
  <c r="BA10" i="7"/>
  <c r="BC45" i="7"/>
  <c r="BA45" i="7"/>
  <c r="AE45" i="7"/>
  <c r="AC45" i="7"/>
  <c r="F45" i="7"/>
  <c r="H45" i="7"/>
  <c r="BA44" i="7"/>
  <c r="BC44" i="7"/>
  <c r="AC44" i="7"/>
  <c r="AE44" i="7"/>
  <c r="H44" i="7"/>
  <c r="F44" i="7"/>
  <c r="BC43" i="7"/>
  <c r="BA43" i="7"/>
  <c r="AE43" i="7"/>
  <c r="AC43" i="7"/>
  <c r="F43" i="7"/>
  <c r="H43" i="7"/>
  <c r="BA42" i="7"/>
  <c r="BC42" i="7"/>
  <c r="AC42" i="7"/>
  <c r="AE42" i="7"/>
  <c r="H42" i="7"/>
  <c r="F42" i="7"/>
  <c r="BC41" i="7"/>
  <c r="BA41" i="7"/>
  <c r="AE41" i="7"/>
  <c r="AC41" i="7"/>
  <c r="H40" i="7"/>
  <c r="F40" i="7"/>
  <c r="BC39" i="7"/>
  <c r="BA39" i="7"/>
  <c r="BO40" i="7"/>
  <c r="BM40" i="7"/>
  <c r="AQ40" i="7"/>
  <c r="AO40" i="7"/>
  <c r="T40" i="7"/>
  <c r="R40" i="7"/>
  <c r="H39" i="7"/>
  <c r="F39" i="7"/>
  <c r="BC38" i="7"/>
  <c r="BA38" i="7"/>
  <c r="AE38" i="7"/>
  <c r="AC38" i="7"/>
  <c r="H37" i="7"/>
  <c r="F37" i="7"/>
  <c r="BC36" i="7"/>
  <c r="BA36" i="7"/>
  <c r="AE36" i="7"/>
  <c r="AC36" i="7"/>
  <c r="H35" i="7"/>
  <c r="F35" i="7"/>
  <c r="BC34" i="7"/>
  <c r="BA34" i="7"/>
  <c r="AE34" i="7"/>
  <c r="AC34" i="7"/>
  <c r="H33" i="7"/>
  <c r="F33" i="7"/>
  <c r="BC32" i="7"/>
  <c r="BA32" i="7"/>
  <c r="AE32" i="7"/>
  <c r="AC32" i="7"/>
  <c r="H31" i="7"/>
  <c r="F31" i="7"/>
  <c r="BC30" i="7"/>
  <c r="BA30" i="7"/>
  <c r="AE30" i="7"/>
  <c r="AC30" i="7"/>
  <c r="H29" i="7"/>
  <c r="F29" i="7"/>
  <c r="BC28" i="7"/>
  <c r="BA28" i="7"/>
  <c r="AE28" i="7"/>
  <c r="AC28" i="7"/>
  <c r="H27" i="7"/>
  <c r="F27" i="7"/>
  <c r="BC26" i="7"/>
  <c r="BA26" i="7"/>
  <c r="AE26" i="7"/>
  <c r="AC26" i="7"/>
  <c r="H25" i="7"/>
  <c r="F25" i="7"/>
  <c r="BC24" i="7"/>
  <c r="BA24" i="7"/>
  <c r="AE24" i="7"/>
  <c r="AC24" i="7"/>
  <c r="H23" i="7"/>
  <c r="F23" i="7"/>
  <c r="BC22" i="7"/>
  <c r="BA22" i="7"/>
  <c r="AE22" i="7"/>
  <c r="AC22" i="7"/>
  <c r="H21" i="7"/>
  <c r="F21" i="7"/>
  <c r="BC20" i="7"/>
  <c r="BA20" i="7"/>
  <c r="AE20" i="7"/>
  <c r="AC20" i="7"/>
  <c r="H19" i="7"/>
  <c r="F19" i="7"/>
  <c r="BC18" i="7"/>
  <c r="BA18" i="7"/>
  <c r="T39" i="7"/>
  <c r="R39" i="7"/>
  <c r="H36" i="7"/>
  <c r="F36" i="7"/>
  <c r="BO35" i="7"/>
  <c r="BM35" i="7"/>
  <c r="BC35" i="7"/>
  <c r="BA35" i="7"/>
  <c r="AQ35" i="7"/>
  <c r="AO35" i="7"/>
  <c r="AE35" i="7"/>
  <c r="AC35" i="7"/>
  <c r="T35" i="7"/>
  <c r="R35" i="7"/>
  <c r="H32" i="7"/>
  <c r="F32" i="7"/>
  <c r="BO29" i="7"/>
  <c r="BM29" i="7"/>
  <c r="AQ29" i="7"/>
  <c r="AO29" i="7"/>
  <c r="T29" i="7"/>
  <c r="R29" i="7"/>
  <c r="BO25" i="7"/>
  <c r="BM25" i="7"/>
  <c r="AQ25" i="7"/>
  <c r="AO25" i="7"/>
  <c r="T25" i="7"/>
  <c r="R25" i="7"/>
  <c r="BO21" i="7"/>
  <c r="BM21" i="7"/>
  <c r="AQ21" i="7"/>
  <c r="AO21" i="7"/>
  <c r="T21" i="7"/>
  <c r="R21" i="7"/>
  <c r="T18" i="7"/>
  <c r="R18" i="7"/>
  <c r="H17" i="7"/>
  <c r="F17" i="7"/>
  <c r="BC16" i="7"/>
  <c r="BA16" i="7"/>
  <c r="AE16" i="7"/>
  <c r="AC16" i="7"/>
  <c r="AE14" i="7"/>
  <c r="AC14" i="7"/>
  <c r="BO13" i="7"/>
  <c r="BM13" i="7"/>
  <c r="T13" i="7"/>
  <c r="R13" i="7"/>
  <c r="AE12" i="7"/>
  <c r="AC12" i="7"/>
  <c r="BO11" i="7"/>
  <c r="BM11" i="7"/>
  <c r="T11" i="7"/>
  <c r="R11" i="7"/>
  <c r="H16" i="7"/>
  <c r="F16" i="7"/>
  <c r="BO15" i="7"/>
  <c r="BM15" i="7"/>
  <c r="BC15" i="7"/>
  <c r="BA15" i="7"/>
  <c r="AQ15" i="7"/>
  <c r="AO15" i="7"/>
  <c r="AE15" i="7"/>
  <c r="AC15" i="7"/>
  <c r="T15" i="7"/>
  <c r="R15" i="7"/>
  <c r="BO14" i="7"/>
  <c r="BM14" i="7"/>
  <c r="AQ14" i="7"/>
  <c r="AO14" i="7"/>
  <c r="T14" i="7"/>
  <c r="R14" i="7"/>
  <c r="H12" i="7"/>
  <c r="F12" i="7"/>
  <c r="BC11" i="7"/>
  <c r="BA11" i="7"/>
  <c r="AE11" i="7"/>
  <c r="AC11" i="7"/>
  <c r="AQ10" i="7"/>
  <c r="AO10" i="7"/>
  <c r="H10" i="7"/>
  <c r="F10" i="7"/>
  <c r="BC9" i="7"/>
  <c r="BA9" i="7"/>
  <c r="AQ8" i="7"/>
  <c r="AO8" i="7"/>
  <c r="F8" i="7"/>
  <c r="H8" i="7"/>
  <c r="BA7" i="7"/>
  <c r="BC7" i="7"/>
  <c r="AQ6" i="7"/>
  <c r="AO6" i="7"/>
  <c r="F6" i="7"/>
  <c r="H6" i="7"/>
  <c r="BA5" i="7"/>
  <c r="BC5" i="7"/>
  <c r="AQ4" i="7"/>
  <c r="AO4" i="7"/>
  <c r="BM3" i="7"/>
  <c r="BO3" i="7"/>
  <c r="R3" i="7"/>
  <c r="T3" i="7"/>
  <c r="AE10" i="7"/>
  <c r="AC10" i="7"/>
  <c r="BC8" i="7"/>
  <c r="BA8" i="7"/>
  <c r="H7" i="7"/>
  <c r="F7" i="7"/>
  <c r="BC6" i="7"/>
  <c r="BA6" i="7"/>
  <c r="H5" i="7"/>
  <c r="F5" i="7"/>
  <c r="BC4" i="7"/>
  <c r="BA4" i="7"/>
  <c r="BO2" i="7"/>
  <c r="BM2" i="7"/>
  <c r="BQ4" i="7"/>
  <c r="BQ12" i="7" s="1"/>
  <c r="AG4" i="7"/>
  <c r="AG12" i="7" s="1"/>
  <c r="AE2" i="7"/>
  <c r="AC2" i="7"/>
  <c r="J4" i="7"/>
  <c r="J12" i="7" s="1"/>
  <c r="H2" i="7"/>
  <c r="F2" i="7"/>
  <c r="BE6" i="7"/>
  <c r="BE9" i="7" s="1"/>
  <c r="AG6" i="7"/>
  <c r="AG9" i="7" s="1"/>
  <c r="J6" i="7"/>
  <c r="J9" i="7" s="1"/>
  <c r="H18" i="7"/>
  <c r="F18" i="7"/>
  <c r="BO17" i="7"/>
  <c r="BM17" i="7"/>
  <c r="BC17" i="7"/>
  <c r="BA17" i="7"/>
  <c r="AQ17" i="7"/>
  <c r="AO17" i="7"/>
  <c r="AE17" i="7"/>
  <c r="AC17" i="7"/>
  <c r="T17" i="7"/>
  <c r="R17" i="7"/>
  <c r="H14" i="7"/>
  <c r="F14" i="7"/>
  <c r="BC13" i="7"/>
  <c r="BA13" i="7"/>
  <c r="AE13" i="7"/>
  <c r="AC13" i="7"/>
  <c r="BO12" i="7"/>
  <c r="BM12" i="7"/>
  <c r="AQ12" i="7"/>
  <c r="AO12" i="7"/>
  <c r="T12" i="7"/>
  <c r="R12" i="7"/>
  <c r="BO10" i="7"/>
  <c r="BM10" i="7"/>
  <c r="T10" i="7"/>
  <c r="R10" i="7"/>
  <c r="AE9" i="7"/>
  <c r="AC9" i="7"/>
  <c r="BM8" i="7"/>
  <c r="BO8" i="7"/>
  <c r="R8" i="7"/>
  <c r="T8" i="7"/>
  <c r="AE7" i="7"/>
  <c r="AC7" i="7"/>
  <c r="BM6" i="7"/>
  <c r="BO6" i="7"/>
  <c r="R6" i="7"/>
  <c r="T6" i="7"/>
  <c r="AE5" i="7"/>
  <c r="AC5" i="7"/>
  <c r="BM4" i="7"/>
  <c r="BO4" i="7"/>
  <c r="R4" i="7"/>
  <c r="T4" i="7"/>
  <c r="AQ3" i="7"/>
  <c r="AO3" i="7"/>
  <c r="F3" i="7"/>
  <c r="H3" i="7"/>
  <c r="BO9" i="7"/>
  <c r="BM9" i="7"/>
  <c r="AQ9" i="7"/>
  <c r="AO9" i="7"/>
  <c r="T9" i="7"/>
  <c r="R9" i="7"/>
  <c r="H9" i="7"/>
  <c r="F9" i="7"/>
  <c r="AQ7" i="7"/>
  <c r="AO7" i="7"/>
  <c r="AQ5" i="7"/>
  <c r="AO5" i="7"/>
  <c r="H4" i="7"/>
  <c r="F4" i="7"/>
  <c r="BQ13" i="7"/>
  <c r="BC3" i="7"/>
  <c r="BA3" i="7"/>
  <c r="V13" i="7"/>
  <c r="BE4" i="7"/>
  <c r="BE12" i="7" s="1"/>
  <c r="BC2" i="7"/>
  <c r="BA2" i="7"/>
  <c r="AQ2" i="7"/>
  <c r="AO2" i="7"/>
  <c r="AS4" i="7"/>
  <c r="AS12" i="7" s="1"/>
  <c r="T2" i="7"/>
  <c r="R2" i="7"/>
  <c r="V4" i="7"/>
  <c r="V12" i="7" s="1"/>
  <c r="BQ6" i="7"/>
  <c r="BQ9" i="7" s="1"/>
  <c r="AS6" i="7"/>
  <c r="AS9" i="7" s="1"/>
  <c r="V6" i="7"/>
  <c r="V9" i="7" s="1"/>
  <c r="J61" i="4"/>
  <c r="I61" i="4"/>
  <c r="H61" i="4"/>
  <c r="G61" i="4"/>
  <c r="K61" i="4"/>
  <c r="F60" i="4"/>
  <c r="F59" i="4"/>
  <c r="F61" i="4" s="1"/>
  <c r="F54" i="4"/>
  <c r="H54" i="4"/>
  <c r="J54" i="4"/>
  <c r="L54" i="4"/>
  <c r="N54" i="4"/>
  <c r="P54" i="4"/>
  <c r="Q54" i="4"/>
  <c r="R54" i="4"/>
  <c r="S54" i="4"/>
  <c r="D54" i="4"/>
  <c r="T10" i="4"/>
  <c r="V10"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V5" i="7" l="1"/>
  <c r="AS7" i="7"/>
  <c r="AS10" i="7" s="1"/>
  <c r="BE7" i="7"/>
  <c r="BE10" i="7" s="1"/>
  <c r="AG7" i="7"/>
  <c r="AG10" i="7" s="1"/>
  <c r="V8" i="7"/>
  <c r="J5" i="7"/>
  <c r="J8" i="7" s="1"/>
  <c r="BQ7" i="7"/>
  <c r="BQ10" i="7" s="1"/>
  <c r="V7" i="7"/>
  <c r="V10" i="7" s="1"/>
  <c r="V11" i="7" s="1"/>
  <c r="V14" i="7" s="1"/>
  <c r="AS5" i="7"/>
  <c r="AS8" i="7" s="1"/>
  <c r="BE5" i="7"/>
  <c r="BE8" i="7" s="1"/>
  <c r="J7" i="7"/>
  <c r="J10" i="7" s="1"/>
  <c r="AG5" i="7"/>
  <c r="AG8" i="7" s="1"/>
  <c r="AG11" i="7" s="1"/>
  <c r="AG14" i="7" s="1"/>
  <c r="BQ5" i="7"/>
  <c r="BQ8" i="7" s="1"/>
  <c r="T54" i="4"/>
  <c r="J44" i="6" l="1"/>
  <c r="J42" i="6"/>
  <c r="J40" i="6"/>
  <c r="J38" i="6"/>
  <c r="J36" i="6"/>
  <c r="J34" i="6"/>
  <c r="J32" i="6"/>
  <c r="J30" i="6"/>
  <c r="J28" i="6"/>
  <c r="J26" i="6"/>
  <c r="J24" i="6"/>
  <c r="J22" i="6"/>
  <c r="J20" i="6"/>
  <c r="J18" i="6"/>
  <c r="J16" i="6"/>
  <c r="J14" i="6"/>
  <c r="J12" i="6"/>
  <c r="J10" i="6"/>
  <c r="J8" i="6"/>
  <c r="J6" i="6"/>
  <c r="J4" i="6"/>
  <c r="J2" i="6"/>
  <c r="J45" i="6"/>
  <c r="J43" i="6"/>
  <c r="J41" i="6"/>
  <c r="J39" i="6"/>
  <c r="J37" i="6"/>
  <c r="J35" i="6"/>
  <c r="J33" i="6"/>
  <c r="J31" i="6"/>
  <c r="J29" i="6"/>
  <c r="J27" i="6"/>
  <c r="J25" i="6"/>
  <c r="J23" i="6"/>
  <c r="J21" i="6"/>
  <c r="J19" i="6"/>
  <c r="J17" i="6"/>
  <c r="J15" i="6"/>
  <c r="J13" i="6"/>
  <c r="J11" i="6"/>
  <c r="J9" i="6"/>
  <c r="J7" i="6"/>
  <c r="J5" i="6"/>
  <c r="J3" i="6"/>
  <c r="I45" i="6"/>
  <c r="I43" i="6"/>
  <c r="I41" i="6"/>
  <c r="I39" i="6"/>
  <c r="I37" i="6"/>
  <c r="I35" i="6"/>
  <c r="I33" i="6"/>
  <c r="I31" i="6"/>
  <c r="I29" i="6"/>
  <c r="I27" i="6"/>
  <c r="I25" i="6"/>
  <c r="I23" i="6"/>
  <c r="I21" i="6"/>
  <c r="I19" i="6"/>
  <c r="I17" i="6"/>
  <c r="I15" i="6"/>
  <c r="I13" i="6"/>
  <c r="I11" i="6"/>
  <c r="I9" i="6"/>
  <c r="I7" i="6"/>
  <c r="I5" i="6"/>
  <c r="I3" i="6"/>
  <c r="I44" i="6"/>
  <c r="I42" i="6"/>
  <c r="I40" i="6"/>
  <c r="I38" i="6"/>
  <c r="I36" i="6"/>
  <c r="I34" i="6"/>
  <c r="I32" i="6"/>
  <c r="I30" i="6"/>
  <c r="I28" i="6"/>
  <c r="I26" i="6"/>
  <c r="I24" i="6"/>
  <c r="I22" i="6"/>
  <c r="I20" i="6"/>
  <c r="I18" i="6"/>
  <c r="I16" i="6"/>
  <c r="I14" i="6"/>
  <c r="I12" i="6"/>
  <c r="I10" i="6"/>
  <c r="I8" i="6"/>
  <c r="I6" i="6"/>
  <c r="I4" i="6"/>
  <c r="I2" i="6"/>
  <c r="BE11" i="7"/>
  <c r="BE14" i="7" s="1"/>
  <c r="J11" i="7"/>
  <c r="J14" i="7" s="1"/>
  <c r="AF44" i="7"/>
  <c r="AF42" i="7"/>
  <c r="AF39" i="7"/>
  <c r="AF36" i="7"/>
  <c r="AF32" i="7"/>
  <c r="AF28" i="7"/>
  <c r="AF24" i="7"/>
  <c r="AF20" i="7"/>
  <c r="AF37" i="7"/>
  <c r="AF33" i="7"/>
  <c r="AF16" i="7"/>
  <c r="AF12" i="7"/>
  <c r="AF29" i="7"/>
  <c r="AF25" i="7"/>
  <c r="AF21" i="7"/>
  <c r="AF17" i="7"/>
  <c r="AF13" i="7"/>
  <c r="AF9" i="7"/>
  <c r="AF5" i="7"/>
  <c r="AF2" i="7"/>
  <c r="AF6" i="7"/>
  <c r="AF3" i="7"/>
  <c r="AF45" i="7"/>
  <c r="AF43" i="7"/>
  <c r="AF41" i="7"/>
  <c r="AF38" i="7"/>
  <c r="AF34" i="7"/>
  <c r="AF30" i="7"/>
  <c r="AF26" i="7"/>
  <c r="AF22" i="7"/>
  <c r="AF40" i="7"/>
  <c r="AF35" i="7"/>
  <c r="AF18" i="7"/>
  <c r="AF14" i="7"/>
  <c r="AF31" i="7"/>
  <c r="AF27" i="7"/>
  <c r="AF23" i="7"/>
  <c r="AF19" i="7"/>
  <c r="AF15" i="7"/>
  <c r="AF11" i="7"/>
  <c r="AF7" i="7"/>
  <c r="AF10" i="7"/>
  <c r="AF8" i="7"/>
  <c r="AF4" i="7"/>
  <c r="U45" i="7"/>
  <c r="U43" i="7"/>
  <c r="U41" i="7"/>
  <c r="U38" i="7"/>
  <c r="U34" i="7"/>
  <c r="U30" i="7"/>
  <c r="U26" i="7"/>
  <c r="U22" i="7"/>
  <c r="U39" i="7"/>
  <c r="U35" i="7"/>
  <c r="U31" i="7"/>
  <c r="U27" i="7"/>
  <c r="U23" i="7"/>
  <c r="U19" i="7"/>
  <c r="U16" i="7"/>
  <c r="U11" i="7"/>
  <c r="U15" i="7"/>
  <c r="U12" i="7"/>
  <c r="U8" i="7"/>
  <c r="U4" i="7"/>
  <c r="U9" i="7"/>
  <c r="U7" i="7"/>
  <c r="U44" i="7"/>
  <c r="U42" i="7"/>
  <c r="U40" i="7"/>
  <c r="U36" i="7"/>
  <c r="U32" i="7"/>
  <c r="U28" i="7"/>
  <c r="U24" i="7"/>
  <c r="U20" i="7"/>
  <c r="U37" i="7"/>
  <c r="U33" i="7"/>
  <c r="U29" i="7"/>
  <c r="U25" i="7"/>
  <c r="U21" i="7"/>
  <c r="U18" i="7"/>
  <c r="U13" i="7"/>
  <c r="U17" i="7"/>
  <c r="U14" i="7"/>
  <c r="U10" i="7"/>
  <c r="U6" i="7"/>
  <c r="U3" i="7"/>
  <c r="U2" i="7"/>
  <c r="U5" i="7"/>
  <c r="BQ11" i="7"/>
  <c r="BQ14" i="7" s="1"/>
  <c r="AS11" i="7"/>
  <c r="AS14" i="7" s="1"/>
  <c r="Z53" i="4"/>
  <c r="Y53" i="4"/>
  <c r="X53" i="4"/>
  <c r="W53" i="4"/>
  <c r="V53" i="4"/>
  <c r="U53" i="4"/>
  <c r="Z52" i="4"/>
  <c r="Y52" i="4"/>
  <c r="X52" i="4"/>
  <c r="W52" i="4"/>
  <c r="V52" i="4"/>
  <c r="U52" i="4"/>
  <c r="Z51" i="4"/>
  <c r="Y51" i="4"/>
  <c r="X51" i="4"/>
  <c r="W51" i="4"/>
  <c r="V51" i="4"/>
  <c r="U51" i="4"/>
  <c r="Z50" i="4"/>
  <c r="Y50" i="4"/>
  <c r="X50" i="4"/>
  <c r="W50" i="4"/>
  <c r="V50" i="4"/>
  <c r="U50" i="4"/>
  <c r="Z49" i="4"/>
  <c r="Y49" i="4"/>
  <c r="X49" i="4"/>
  <c r="W49" i="4"/>
  <c r="V49" i="4"/>
  <c r="U49" i="4"/>
  <c r="Z48" i="4"/>
  <c r="Y48" i="4"/>
  <c r="X48" i="4"/>
  <c r="W48" i="4"/>
  <c r="V48" i="4"/>
  <c r="U48" i="4"/>
  <c r="Z47" i="4"/>
  <c r="Y47" i="4"/>
  <c r="X47" i="4"/>
  <c r="W47" i="4"/>
  <c r="V47" i="4"/>
  <c r="U47" i="4"/>
  <c r="Z46" i="4"/>
  <c r="Y46" i="4"/>
  <c r="X46" i="4"/>
  <c r="W46" i="4"/>
  <c r="V46" i="4"/>
  <c r="U46" i="4"/>
  <c r="Z45" i="4"/>
  <c r="Y45" i="4"/>
  <c r="X45" i="4"/>
  <c r="W45" i="4"/>
  <c r="V45" i="4"/>
  <c r="U45" i="4"/>
  <c r="Z44" i="4"/>
  <c r="Y44" i="4"/>
  <c r="X44" i="4"/>
  <c r="W44" i="4"/>
  <c r="V44" i="4"/>
  <c r="U44" i="4"/>
  <c r="Z43" i="4"/>
  <c r="Y43" i="4"/>
  <c r="X43" i="4"/>
  <c r="W43" i="4"/>
  <c r="V43" i="4"/>
  <c r="U43" i="4"/>
  <c r="Z42" i="4"/>
  <c r="Y42" i="4"/>
  <c r="X42" i="4"/>
  <c r="W42" i="4"/>
  <c r="V42" i="4"/>
  <c r="U42" i="4"/>
  <c r="Z41" i="4"/>
  <c r="Y41" i="4"/>
  <c r="X41" i="4"/>
  <c r="W41" i="4"/>
  <c r="V41" i="4"/>
  <c r="U41" i="4"/>
  <c r="Z40" i="4"/>
  <c r="Y40" i="4"/>
  <c r="X40" i="4"/>
  <c r="W40" i="4"/>
  <c r="V40" i="4"/>
  <c r="U40" i="4"/>
  <c r="Z39" i="4"/>
  <c r="Y39" i="4"/>
  <c r="X39" i="4"/>
  <c r="W39" i="4"/>
  <c r="V39" i="4"/>
  <c r="U39" i="4"/>
  <c r="Z38" i="4"/>
  <c r="Y38" i="4"/>
  <c r="X38" i="4"/>
  <c r="W38" i="4"/>
  <c r="V38" i="4"/>
  <c r="U38" i="4"/>
  <c r="Z37" i="4"/>
  <c r="Y37" i="4"/>
  <c r="X37" i="4"/>
  <c r="W37" i="4"/>
  <c r="V37" i="4"/>
  <c r="U37" i="4"/>
  <c r="Z36" i="4"/>
  <c r="Y36" i="4"/>
  <c r="X36" i="4"/>
  <c r="W36" i="4"/>
  <c r="V36" i="4"/>
  <c r="U36" i="4"/>
  <c r="Z35" i="4"/>
  <c r="Y35" i="4"/>
  <c r="X35" i="4"/>
  <c r="W35" i="4"/>
  <c r="V35" i="4"/>
  <c r="U35" i="4"/>
  <c r="Z34" i="4"/>
  <c r="Y34" i="4"/>
  <c r="X34" i="4"/>
  <c r="W34" i="4"/>
  <c r="V34" i="4"/>
  <c r="U34" i="4"/>
  <c r="Z33" i="4"/>
  <c r="Y33" i="4"/>
  <c r="X33" i="4"/>
  <c r="W33" i="4"/>
  <c r="V33" i="4"/>
  <c r="U33" i="4"/>
  <c r="Z32" i="4"/>
  <c r="Y32" i="4"/>
  <c r="X32" i="4"/>
  <c r="W32" i="4"/>
  <c r="V32" i="4"/>
  <c r="U32" i="4"/>
  <c r="Z31" i="4"/>
  <c r="Y31" i="4"/>
  <c r="X31" i="4"/>
  <c r="W31" i="4"/>
  <c r="V31" i="4"/>
  <c r="U31" i="4"/>
  <c r="Z30" i="4"/>
  <c r="Y30" i="4"/>
  <c r="X30" i="4"/>
  <c r="W30" i="4"/>
  <c r="V30" i="4"/>
  <c r="U30" i="4"/>
  <c r="Z29" i="4"/>
  <c r="Y29" i="4"/>
  <c r="X29" i="4"/>
  <c r="W29" i="4"/>
  <c r="V29" i="4"/>
  <c r="U29" i="4"/>
  <c r="Z28" i="4"/>
  <c r="Y28" i="4"/>
  <c r="X28" i="4"/>
  <c r="W28" i="4"/>
  <c r="V28" i="4"/>
  <c r="U28" i="4"/>
  <c r="Z27" i="4"/>
  <c r="Y27" i="4"/>
  <c r="X27" i="4"/>
  <c r="W27" i="4"/>
  <c r="V27" i="4"/>
  <c r="U27" i="4"/>
  <c r="Z26" i="4"/>
  <c r="Y26" i="4"/>
  <c r="X26" i="4"/>
  <c r="W26" i="4"/>
  <c r="V26" i="4"/>
  <c r="U26" i="4"/>
  <c r="Z25" i="4"/>
  <c r="Y25" i="4"/>
  <c r="X25" i="4"/>
  <c r="W25" i="4"/>
  <c r="V25" i="4"/>
  <c r="U25" i="4"/>
  <c r="Z24" i="4"/>
  <c r="Y24" i="4"/>
  <c r="X24" i="4"/>
  <c r="W24" i="4"/>
  <c r="V24" i="4"/>
  <c r="U24" i="4"/>
  <c r="Z23" i="4"/>
  <c r="Y23" i="4"/>
  <c r="X23" i="4"/>
  <c r="W23" i="4"/>
  <c r="V23" i="4"/>
  <c r="U23" i="4"/>
  <c r="Z22" i="4"/>
  <c r="Y22" i="4"/>
  <c r="X22" i="4"/>
  <c r="W22" i="4"/>
  <c r="V22" i="4"/>
  <c r="U22" i="4"/>
  <c r="U11" i="4"/>
  <c r="V11" i="4"/>
  <c r="W11" i="4"/>
  <c r="X11" i="4"/>
  <c r="Y11" i="4"/>
  <c r="Z11" i="4"/>
  <c r="U12" i="4"/>
  <c r="V12" i="4"/>
  <c r="W12" i="4"/>
  <c r="X12" i="4"/>
  <c r="Y12" i="4"/>
  <c r="Z12" i="4"/>
  <c r="U13" i="4"/>
  <c r="V13" i="4"/>
  <c r="W13" i="4"/>
  <c r="X13" i="4"/>
  <c r="Y13" i="4"/>
  <c r="Z13" i="4"/>
  <c r="U14" i="4"/>
  <c r="V14" i="4"/>
  <c r="W14" i="4"/>
  <c r="X14" i="4"/>
  <c r="Y14" i="4"/>
  <c r="Z14" i="4"/>
  <c r="U15" i="4"/>
  <c r="V15" i="4"/>
  <c r="W15" i="4"/>
  <c r="X15" i="4"/>
  <c r="Y15" i="4"/>
  <c r="Z15" i="4"/>
  <c r="U16" i="4"/>
  <c r="V16" i="4"/>
  <c r="W16" i="4"/>
  <c r="X16" i="4"/>
  <c r="Y16" i="4"/>
  <c r="Z16" i="4"/>
  <c r="U17" i="4"/>
  <c r="V17" i="4"/>
  <c r="W17" i="4"/>
  <c r="X17" i="4"/>
  <c r="Y17" i="4"/>
  <c r="Z17" i="4"/>
  <c r="U18" i="4"/>
  <c r="V18" i="4"/>
  <c r="W18" i="4"/>
  <c r="X18" i="4"/>
  <c r="Y18" i="4"/>
  <c r="Z18" i="4"/>
  <c r="U19" i="4"/>
  <c r="V19" i="4"/>
  <c r="W19" i="4"/>
  <c r="X19" i="4"/>
  <c r="Y19" i="4"/>
  <c r="Z19" i="4"/>
  <c r="U20" i="4"/>
  <c r="V20" i="4"/>
  <c r="W20" i="4"/>
  <c r="X20" i="4"/>
  <c r="Y20" i="4"/>
  <c r="Z20" i="4"/>
  <c r="U21" i="4"/>
  <c r="V21" i="4"/>
  <c r="W21" i="4"/>
  <c r="X21" i="4"/>
  <c r="Y21" i="4"/>
  <c r="Z21" i="4"/>
  <c r="Z10" i="4"/>
  <c r="Y10" i="4"/>
  <c r="X10" i="4"/>
  <c r="W10" i="4"/>
  <c r="U10" i="4"/>
  <c r="I22" i="7" l="1"/>
  <c r="E53" i="4"/>
  <c r="H45" i="6" s="1"/>
  <c r="E12" i="4"/>
  <c r="H4" i="6" s="1"/>
  <c r="E16" i="4"/>
  <c r="H8" i="6" s="1"/>
  <c r="E20" i="4"/>
  <c r="H12" i="6" s="1"/>
  <c r="E24" i="4"/>
  <c r="H16" i="6" s="1"/>
  <c r="P16" i="6" s="1"/>
  <c r="E28" i="4"/>
  <c r="H20" i="6" s="1"/>
  <c r="E32" i="4"/>
  <c r="H24" i="6" s="1"/>
  <c r="E36" i="4"/>
  <c r="H28" i="6" s="1"/>
  <c r="E40" i="4"/>
  <c r="H32" i="6" s="1"/>
  <c r="E44" i="4"/>
  <c r="H36" i="6" s="1"/>
  <c r="E48" i="4"/>
  <c r="H40" i="6" s="1"/>
  <c r="E52" i="4"/>
  <c r="H44" i="6" s="1"/>
  <c r="E13" i="4"/>
  <c r="H5" i="6" s="1"/>
  <c r="E17" i="4"/>
  <c r="H9" i="6" s="1"/>
  <c r="E21" i="4"/>
  <c r="H13" i="6" s="1"/>
  <c r="E25" i="4"/>
  <c r="H17" i="6" s="1"/>
  <c r="E29" i="4"/>
  <c r="H21" i="6" s="1"/>
  <c r="E33" i="4"/>
  <c r="H25" i="6" s="1"/>
  <c r="E37" i="4"/>
  <c r="H29" i="6" s="1"/>
  <c r="E41" i="4"/>
  <c r="H33" i="6" s="1"/>
  <c r="E45" i="4"/>
  <c r="H37" i="6" s="1"/>
  <c r="E49" i="4"/>
  <c r="H41" i="6" s="1"/>
  <c r="E10" i="4"/>
  <c r="E14" i="4"/>
  <c r="H6" i="6" s="1"/>
  <c r="E18" i="4"/>
  <c r="H10" i="6" s="1"/>
  <c r="E22" i="4"/>
  <c r="H14" i="6" s="1"/>
  <c r="E26" i="4"/>
  <c r="H18" i="6" s="1"/>
  <c r="E30" i="4"/>
  <c r="H22" i="6" s="1"/>
  <c r="E34" i="4"/>
  <c r="H26" i="6" s="1"/>
  <c r="E38" i="4"/>
  <c r="H30" i="6" s="1"/>
  <c r="E42" i="4"/>
  <c r="H34" i="6" s="1"/>
  <c r="E46" i="4"/>
  <c r="H38" i="6" s="1"/>
  <c r="E50" i="4"/>
  <c r="H42" i="6" s="1"/>
  <c r="E11" i="4"/>
  <c r="H3" i="6" s="1"/>
  <c r="E15" i="4"/>
  <c r="H7" i="6" s="1"/>
  <c r="E19" i="4"/>
  <c r="H11" i="6" s="1"/>
  <c r="E23" i="4"/>
  <c r="H15" i="6" s="1"/>
  <c r="E27" i="4"/>
  <c r="H19" i="6" s="1"/>
  <c r="E31" i="4"/>
  <c r="H23" i="6" s="1"/>
  <c r="E35" i="4"/>
  <c r="H27" i="6" s="1"/>
  <c r="E39" i="4"/>
  <c r="H31" i="6" s="1"/>
  <c r="E43" i="4"/>
  <c r="H35" i="6" s="1"/>
  <c r="E47" i="4"/>
  <c r="H39" i="6" s="1"/>
  <c r="E51" i="4"/>
  <c r="H43" i="6" s="1"/>
  <c r="I36" i="7"/>
  <c r="I43" i="7"/>
  <c r="I12" i="7"/>
  <c r="I44" i="7"/>
  <c r="I23" i="7"/>
  <c r="I28" i="7"/>
  <c r="I29" i="7"/>
  <c r="I6" i="7"/>
  <c r="I17" i="7"/>
  <c r="I39" i="7"/>
  <c r="M45" i="6"/>
  <c r="M43" i="6"/>
  <c r="M41" i="6"/>
  <c r="M39" i="6"/>
  <c r="M37" i="6"/>
  <c r="M35" i="6"/>
  <c r="M33" i="6"/>
  <c r="M31" i="6"/>
  <c r="M29" i="6"/>
  <c r="M27" i="6"/>
  <c r="M25" i="6"/>
  <c r="M23" i="6"/>
  <c r="M21" i="6"/>
  <c r="M19" i="6"/>
  <c r="M17" i="6"/>
  <c r="M15" i="6"/>
  <c r="M13" i="6"/>
  <c r="M11" i="6"/>
  <c r="M9" i="6"/>
  <c r="M7" i="6"/>
  <c r="M5" i="6"/>
  <c r="M3" i="6"/>
  <c r="M44" i="6"/>
  <c r="M42" i="6"/>
  <c r="M40" i="6"/>
  <c r="M38" i="6"/>
  <c r="M36" i="6"/>
  <c r="M34" i="6"/>
  <c r="M32" i="6"/>
  <c r="M30" i="6"/>
  <c r="M28" i="6"/>
  <c r="M26" i="6"/>
  <c r="M24" i="6"/>
  <c r="M22" i="6"/>
  <c r="M20" i="6"/>
  <c r="M18" i="6"/>
  <c r="M16" i="6"/>
  <c r="M14" i="6"/>
  <c r="M12" i="6"/>
  <c r="M10" i="6"/>
  <c r="M8" i="6"/>
  <c r="M6" i="6"/>
  <c r="M4" i="6"/>
  <c r="M2" i="6"/>
  <c r="BD44" i="7"/>
  <c r="L44" i="6"/>
  <c r="L42" i="6"/>
  <c r="L40" i="6"/>
  <c r="L38" i="6"/>
  <c r="L36" i="6"/>
  <c r="L34" i="6"/>
  <c r="L32" i="6"/>
  <c r="L30" i="6"/>
  <c r="L28" i="6"/>
  <c r="L26" i="6"/>
  <c r="L24" i="6"/>
  <c r="L22" i="6"/>
  <c r="L20" i="6"/>
  <c r="L18" i="6"/>
  <c r="L16" i="6"/>
  <c r="L14" i="6"/>
  <c r="L12" i="6"/>
  <c r="L10" i="6"/>
  <c r="L8" i="6"/>
  <c r="L6" i="6"/>
  <c r="L4" i="6"/>
  <c r="L2" i="6"/>
  <c r="L45" i="6"/>
  <c r="L43" i="6"/>
  <c r="L41" i="6"/>
  <c r="L39" i="6"/>
  <c r="L37" i="6"/>
  <c r="L35" i="6"/>
  <c r="L33" i="6"/>
  <c r="L31" i="6"/>
  <c r="L29" i="6"/>
  <c r="L27" i="6"/>
  <c r="L25" i="6"/>
  <c r="L23" i="6"/>
  <c r="L21" i="6"/>
  <c r="L19" i="6"/>
  <c r="L17" i="6"/>
  <c r="L15" i="6"/>
  <c r="L13" i="6"/>
  <c r="L11" i="6"/>
  <c r="L9" i="6"/>
  <c r="L7" i="6"/>
  <c r="L5" i="6"/>
  <c r="L3" i="6"/>
  <c r="BD5" i="7"/>
  <c r="BD35" i="7"/>
  <c r="K45" i="6"/>
  <c r="K43" i="6"/>
  <c r="K41" i="6"/>
  <c r="K39" i="6"/>
  <c r="K37" i="6"/>
  <c r="K35" i="6"/>
  <c r="K33" i="6"/>
  <c r="K31" i="6"/>
  <c r="K29" i="6"/>
  <c r="K27" i="6"/>
  <c r="K25" i="6"/>
  <c r="K23" i="6"/>
  <c r="K21" i="6"/>
  <c r="K19" i="6"/>
  <c r="K17" i="6"/>
  <c r="K15" i="6"/>
  <c r="K13" i="6"/>
  <c r="K11" i="6"/>
  <c r="K9" i="6"/>
  <c r="K7" i="6"/>
  <c r="K5" i="6"/>
  <c r="K3" i="6"/>
  <c r="K44" i="6"/>
  <c r="K42" i="6"/>
  <c r="K40" i="6"/>
  <c r="K38" i="6"/>
  <c r="K36" i="6"/>
  <c r="K34" i="6"/>
  <c r="K32" i="6"/>
  <c r="K30" i="6"/>
  <c r="K28" i="6"/>
  <c r="K26" i="6"/>
  <c r="K24" i="6"/>
  <c r="K22" i="6"/>
  <c r="K20" i="6"/>
  <c r="K18" i="6"/>
  <c r="K16" i="6"/>
  <c r="K14" i="6"/>
  <c r="K12" i="6"/>
  <c r="K10" i="6"/>
  <c r="K8" i="6"/>
  <c r="K6" i="6"/>
  <c r="K4" i="6"/>
  <c r="K2" i="6"/>
  <c r="BD38" i="7"/>
  <c r="BD14" i="7"/>
  <c r="BD11" i="7"/>
  <c r="BD42" i="7"/>
  <c r="BD21" i="7"/>
  <c r="BD22" i="7"/>
  <c r="BD8" i="7"/>
  <c r="BD27" i="7"/>
  <c r="BD28" i="7"/>
  <c r="BD3" i="7"/>
  <c r="BD13" i="7"/>
  <c r="BD29" i="7"/>
  <c r="BD37" i="7"/>
  <c r="BD30" i="7"/>
  <c r="BD43" i="7"/>
  <c r="BD4" i="7"/>
  <c r="BD19" i="7"/>
  <c r="BD12" i="7"/>
  <c r="BD20" i="7"/>
  <c r="BD36" i="7"/>
  <c r="I3" i="7"/>
  <c r="I20" i="7"/>
  <c r="I15" i="7"/>
  <c r="I21" i="7"/>
  <c r="I37" i="7"/>
  <c r="I5" i="7"/>
  <c r="I14" i="7"/>
  <c r="I30" i="7"/>
  <c r="I38" i="7"/>
  <c r="I31" i="7"/>
  <c r="BD2" i="7"/>
  <c r="BD9" i="7"/>
  <c r="BD17" i="7"/>
  <c r="BD25" i="7"/>
  <c r="BD10" i="7"/>
  <c r="BD33" i="7"/>
  <c r="BD18" i="7"/>
  <c r="BD26" i="7"/>
  <c r="BD34" i="7"/>
  <c r="BD41" i="7"/>
  <c r="BD45" i="7"/>
  <c r="BD6" i="7"/>
  <c r="BD7" i="7"/>
  <c r="BD15" i="7"/>
  <c r="BD23" i="7"/>
  <c r="BD31" i="7"/>
  <c r="BD16" i="7"/>
  <c r="BD40" i="7"/>
  <c r="BD24" i="7"/>
  <c r="BD32" i="7"/>
  <c r="BD39" i="7"/>
  <c r="I2" i="7"/>
  <c r="I4" i="7"/>
  <c r="I8" i="7"/>
  <c r="I16" i="7"/>
  <c r="I24" i="7"/>
  <c r="I11" i="7"/>
  <c r="I32" i="7"/>
  <c r="I41" i="7"/>
  <c r="I25" i="7"/>
  <c r="I33" i="7"/>
  <c r="I42" i="7"/>
  <c r="I7" i="7"/>
  <c r="I9" i="7"/>
  <c r="I10" i="7"/>
  <c r="I18" i="7"/>
  <c r="I26" i="7"/>
  <c r="I13" i="7"/>
  <c r="I34" i="7"/>
  <c r="I19" i="7"/>
  <c r="I27" i="7"/>
  <c r="I35" i="7"/>
  <c r="I40" i="7"/>
  <c r="I45" i="7"/>
  <c r="AR44" i="7"/>
  <c r="AR42" i="7"/>
  <c r="AR39" i="7"/>
  <c r="AR38" i="7"/>
  <c r="AR34" i="7"/>
  <c r="AR30" i="7"/>
  <c r="AR26" i="7"/>
  <c r="AR22" i="7"/>
  <c r="AR18" i="7"/>
  <c r="AR35" i="7"/>
  <c r="AR31" i="7"/>
  <c r="AR27" i="7"/>
  <c r="AR23" i="7"/>
  <c r="AR19" i="7"/>
  <c r="AR13" i="7"/>
  <c r="AR17" i="7"/>
  <c r="AR14" i="7"/>
  <c r="AR10" i="7"/>
  <c r="AR6" i="7"/>
  <c r="AR3" i="7"/>
  <c r="AR7" i="7"/>
  <c r="AR2" i="7"/>
  <c r="AR45" i="7"/>
  <c r="AR43" i="7"/>
  <c r="AR41" i="7"/>
  <c r="AR40" i="7"/>
  <c r="AR36" i="7"/>
  <c r="AR32" i="7"/>
  <c r="AR28" i="7"/>
  <c r="AR24" i="7"/>
  <c r="AR20" i="7"/>
  <c r="AR37" i="7"/>
  <c r="AR33" i="7"/>
  <c r="AR29" i="7"/>
  <c r="AR25" i="7"/>
  <c r="AR21" i="7"/>
  <c r="AR16" i="7"/>
  <c r="AR11" i="7"/>
  <c r="AR15" i="7"/>
  <c r="AR12" i="7"/>
  <c r="AR8" i="7"/>
  <c r="AR4" i="7"/>
  <c r="AR9" i="7"/>
  <c r="AR5" i="7"/>
  <c r="BP45" i="7"/>
  <c r="BP43" i="7"/>
  <c r="BP41" i="7"/>
  <c r="BP40" i="7"/>
  <c r="BP36" i="7"/>
  <c r="BP32" i="7"/>
  <c r="BP28" i="7"/>
  <c r="BP24" i="7"/>
  <c r="BP20" i="7"/>
  <c r="BP37" i="7"/>
  <c r="BP33" i="7"/>
  <c r="BP29" i="7"/>
  <c r="BP25" i="7"/>
  <c r="BP21" i="7"/>
  <c r="BP16" i="7"/>
  <c r="BP11" i="7"/>
  <c r="BP15" i="7"/>
  <c r="BP12" i="7"/>
  <c r="BP8" i="7"/>
  <c r="BP4" i="7"/>
  <c r="BP9" i="7"/>
  <c r="BP7" i="7"/>
  <c r="BP44" i="7"/>
  <c r="BP42" i="7"/>
  <c r="BP39" i="7"/>
  <c r="BP38" i="7"/>
  <c r="BP34" i="7"/>
  <c r="BP30" i="7"/>
  <c r="BP26" i="7"/>
  <c r="BP22" i="7"/>
  <c r="BP18" i="7"/>
  <c r="BP35" i="7"/>
  <c r="BP31" i="7"/>
  <c r="BP27" i="7"/>
  <c r="BP23" i="7"/>
  <c r="BP19" i="7"/>
  <c r="BP13" i="7"/>
  <c r="BP17" i="7"/>
  <c r="BP14" i="7"/>
  <c r="BP10" i="7"/>
  <c r="BP6" i="7"/>
  <c r="BP3" i="7"/>
  <c r="BP2" i="7"/>
  <c r="BP5" i="7"/>
  <c r="Z54" i="4"/>
  <c r="X54" i="4"/>
  <c r="V54" i="4"/>
  <c r="Y54" i="4"/>
  <c r="W54" i="4"/>
  <c r="U54" i="4"/>
  <c r="Z8" i="4"/>
  <c r="Y8" i="4"/>
  <c r="X8" i="4"/>
  <c r="W8" i="4"/>
  <c r="V8" i="4"/>
  <c r="U8" i="4"/>
  <c r="P11" i="6" l="1"/>
  <c r="P32" i="6"/>
  <c r="P6" i="6"/>
  <c r="P22" i="6"/>
  <c r="P38" i="6"/>
  <c r="P27" i="6"/>
  <c r="P43" i="6"/>
  <c r="P44" i="6"/>
  <c r="P36" i="6"/>
  <c r="P28" i="6"/>
  <c r="P20" i="6"/>
  <c r="P12" i="6"/>
  <c r="P4" i="6"/>
  <c r="P45" i="6"/>
  <c r="P41" i="6"/>
  <c r="P37" i="6"/>
  <c r="P33" i="6"/>
  <c r="P29" i="6"/>
  <c r="P25" i="6"/>
  <c r="P21" i="6"/>
  <c r="P17" i="6"/>
  <c r="P13" i="6"/>
  <c r="P9" i="6"/>
  <c r="P5" i="6"/>
  <c r="P40" i="6"/>
  <c r="P24" i="6"/>
  <c r="P8" i="6"/>
  <c r="P42" i="6"/>
  <c r="P34" i="6"/>
  <c r="P26" i="6"/>
  <c r="P18" i="6"/>
  <c r="P10" i="6"/>
  <c r="P3" i="6"/>
  <c r="P30" i="6"/>
  <c r="P14" i="6"/>
  <c r="P39" i="6"/>
  <c r="P35" i="6"/>
  <c r="P31" i="6"/>
  <c r="P23" i="6"/>
  <c r="P19" i="6"/>
  <c r="P15" i="6"/>
  <c r="P7" i="6"/>
  <c r="H2" i="6"/>
  <c r="P2" i="6" s="1"/>
  <c r="Z55" i="4"/>
  <c r="AF8" i="4"/>
  <c r="AL8" i="4" s="1"/>
  <c r="AE8" i="4"/>
  <c r="AD8" i="4"/>
  <c r="AC8" i="4"/>
  <c r="AB8" i="4"/>
  <c r="AF22" i="4"/>
  <c r="AF21" i="4"/>
  <c r="AF20" i="4"/>
  <c r="AF19" i="4"/>
  <c r="AF18" i="4"/>
  <c r="AF17" i="4"/>
  <c r="AF16" i="4"/>
  <c r="AF15" i="4"/>
  <c r="AF14" i="4"/>
  <c r="AF13" i="4"/>
  <c r="AF12" i="4"/>
  <c r="AF11" i="4"/>
  <c r="AF10"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E22" i="4"/>
  <c r="AE21" i="4"/>
  <c r="AE20" i="4"/>
  <c r="AE19" i="4"/>
  <c r="AE18" i="4"/>
  <c r="AE17" i="4"/>
  <c r="AE16" i="4"/>
  <c r="AE15" i="4"/>
  <c r="AE14" i="4"/>
  <c r="AE13" i="4"/>
  <c r="AE12" i="4"/>
  <c r="AE11" i="4"/>
  <c r="AE10"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D22" i="4"/>
  <c r="AD21" i="4"/>
  <c r="AD20" i="4"/>
  <c r="AD19" i="4"/>
  <c r="AD18" i="4"/>
  <c r="AD17" i="4"/>
  <c r="AD16" i="4"/>
  <c r="AD15" i="4"/>
  <c r="AD14" i="4"/>
  <c r="AD13" i="4"/>
  <c r="AD12" i="4"/>
  <c r="AD11" i="4"/>
  <c r="AD10"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C22" i="4"/>
  <c r="AC21" i="4"/>
  <c r="AC20" i="4"/>
  <c r="AC19" i="4"/>
  <c r="AC18" i="4"/>
  <c r="AC17" i="4"/>
  <c r="AC16" i="4"/>
  <c r="AC15" i="4"/>
  <c r="AC14" i="4"/>
  <c r="AC13" i="4"/>
  <c r="AC12" i="4"/>
  <c r="AC11" i="4"/>
  <c r="AC10"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B22" i="4"/>
  <c r="AB21" i="4"/>
  <c r="AB20" i="4"/>
  <c r="AB19" i="4"/>
  <c r="AB18" i="4"/>
  <c r="AB17" i="4"/>
  <c r="AB16" i="4"/>
  <c r="AB15" i="4"/>
  <c r="AB14" i="4"/>
  <c r="AB13" i="4"/>
  <c r="AB12" i="4"/>
  <c r="AB11" i="4"/>
  <c r="AB10"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L11" i="4"/>
  <c r="AL13" i="4"/>
  <c r="AL15" i="4"/>
  <c r="AL17" i="4"/>
  <c r="AL19" i="4"/>
  <c r="AL21" i="4"/>
  <c r="AL23" i="4"/>
  <c r="AL26" i="4"/>
  <c r="AL30" i="4"/>
  <c r="AL34" i="4"/>
  <c r="AL38" i="4"/>
  <c r="AL42" i="4"/>
  <c r="AL46" i="4"/>
  <c r="AL50" i="4"/>
  <c r="AL25" i="4"/>
  <c r="AL29" i="4"/>
  <c r="AL33" i="4"/>
  <c r="AL37" i="4"/>
  <c r="AL41" i="4"/>
  <c r="AL45" i="4"/>
  <c r="AL49" i="4"/>
  <c r="AL53" i="4"/>
  <c r="AL10" i="4"/>
  <c r="AL12" i="4"/>
  <c r="AL14" i="4"/>
  <c r="AL16" i="4"/>
  <c r="AL18" i="4"/>
  <c r="AL20" i="4"/>
  <c r="AL22" i="4"/>
  <c r="AL24" i="4"/>
  <c r="AL28" i="4"/>
  <c r="AL32" i="4"/>
  <c r="AL36" i="4"/>
  <c r="AL40" i="4"/>
  <c r="AL44" i="4"/>
  <c r="AL48" i="4"/>
  <c r="AL52" i="4"/>
  <c r="AL27" i="4"/>
  <c r="AL31" i="4"/>
  <c r="AL35" i="4"/>
  <c r="AL39" i="4"/>
  <c r="AL43" i="4"/>
  <c r="AL47" i="4"/>
  <c r="AL51" i="4"/>
  <c r="AL54" i="4" l="1"/>
  <c r="AK8" i="4"/>
  <c r="AJ8" i="4"/>
  <c r="AI8" i="4"/>
  <c r="AH8" i="4"/>
  <c r="AA8" i="4"/>
  <c r="AA22" i="4"/>
  <c r="AA21" i="4"/>
  <c r="AA20" i="4"/>
  <c r="AA19" i="4"/>
  <c r="AA18" i="4"/>
  <c r="AA17" i="4"/>
  <c r="AA16" i="4"/>
  <c r="AA15" i="4"/>
  <c r="AA14" i="4"/>
  <c r="AA13" i="4"/>
  <c r="AA12" i="4"/>
  <c r="AA11" i="4"/>
  <c r="AA10"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K11" i="4"/>
  <c r="AK13" i="4"/>
  <c r="AK15" i="4"/>
  <c r="AK17" i="4"/>
  <c r="AK19" i="4"/>
  <c r="AK21" i="4"/>
  <c r="AK23" i="4"/>
  <c r="AK27" i="4"/>
  <c r="AK31" i="4"/>
  <c r="AK35" i="4"/>
  <c r="AK39" i="4"/>
  <c r="AK43" i="4"/>
  <c r="AK47" i="4"/>
  <c r="AK51" i="4"/>
  <c r="AK24" i="4"/>
  <c r="AK28" i="4"/>
  <c r="AK32" i="4"/>
  <c r="AK36" i="4"/>
  <c r="AK40" i="4"/>
  <c r="AK44" i="4"/>
  <c r="AK48" i="4"/>
  <c r="AK52" i="4"/>
  <c r="AK10" i="4"/>
  <c r="AK12" i="4"/>
  <c r="AK14" i="4"/>
  <c r="AK16" i="4"/>
  <c r="AK18" i="4"/>
  <c r="AK20" i="4"/>
  <c r="AK22" i="4"/>
  <c r="AK25" i="4"/>
  <c r="AK29" i="4"/>
  <c r="AK33" i="4"/>
  <c r="AK37" i="4"/>
  <c r="AK41" i="4"/>
  <c r="AK45" i="4"/>
  <c r="AK49" i="4"/>
  <c r="AK53" i="4"/>
  <c r="AK26" i="4"/>
  <c r="AK30" i="4"/>
  <c r="AK34" i="4"/>
  <c r="AK38" i="4"/>
  <c r="AK42" i="4"/>
  <c r="AK46" i="4"/>
  <c r="AK50" i="4"/>
  <c r="AJ10" i="4"/>
  <c r="AJ12" i="4"/>
  <c r="AJ14" i="4"/>
  <c r="AJ16" i="4"/>
  <c r="AJ18" i="4"/>
  <c r="AJ20" i="4"/>
  <c r="AJ22" i="4"/>
  <c r="AJ24" i="4"/>
  <c r="AJ28" i="4"/>
  <c r="AJ32" i="4"/>
  <c r="AJ36" i="4"/>
  <c r="AJ40" i="4"/>
  <c r="AJ44" i="4"/>
  <c r="AJ48" i="4"/>
  <c r="AJ52" i="4"/>
  <c r="AJ27" i="4"/>
  <c r="AJ31" i="4"/>
  <c r="AJ35" i="4"/>
  <c r="AJ39" i="4"/>
  <c r="AJ43" i="4"/>
  <c r="AJ47" i="4"/>
  <c r="AJ51" i="4"/>
  <c r="AJ11" i="4"/>
  <c r="AJ13" i="4"/>
  <c r="AJ15" i="4"/>
  <c r="AJ17" i="4"/>
  <c r="AJ19" i="4"/>
  <c r="AJ21" i="4"/>
  <c r="AJ23" i="4"/>
  <c r="AJ26" i="4"/>
  <c r="AJ30" i="4"/>
  <c r="AJ34" i="4"/>
  <c r="AJ38" i="4"/>
  <c r="AJ42" i="4"/>
  <c r="AJ46" i="4"/>
  <c r="AJ50" i="4"/>
  <c r="AJ25" i="4"/>
  <c r="AJ29" i="4"/>
  <c r="AJ33" i="4"/>
  <c r="AJ37" i="4"/>
  <c r="AJ41" i="4"/>
  <c r="AJ45" i="4"/>
  <c r="AJ49" i="4"/>
  <c r="AJ53" i="4"/>
  <c r="AI10" i="4"/>
  <c r="AI12" i="4"/>
  <c r="AI14" i="4"/>
  <c r="AI16" i="4"/>
  <c r="AI18" i="4"/>
  <c r="AI20" i="4"/>
  <c r="AI22" i="4"/>
  <c r="AI25" i="4"/>
  <c r="AI29" i="4"/>
  <c r="AI33" i="4"/>
  <c r="AI37" i="4"/>
  <c r="AI41" i="4"/>
  <c r="AI45" i="4"/>
  <c r="AI49" i="4"/>
  <c r="AI53" i="4"/>
  <c r="AI26" i="4"/>
  <c r="AI30" i="4"/>
  <c r="AI34" i="4"/>
  <c r="AI38" i="4"/>
  <c r="AI42" i="4"/>
  <c r="AI46" i="4"/>
  <c r="AI50" i="4"/>
  <c r="AI11" i="4"/>
  <c r="AI13" i="4"/>
  <c r="AI15" i="4"/>
  <c r="AI17" i="4"/>
  <c r="AI19" i="4"/>
  <c r="AI21" i="4"/>
  <c r="AI23" i="4"/>
  <c r="AI27" i="4"/>
  <c r="AI31" i="4"/>
  <c r="AI35" i="4"/>
  <c r="AI39" i="4"/>
  <c r="AI43" i="4"/>
  <c r="AI47" i="4"/>
  <c r="AI51" i="4"/>
  <c r="AI24" i="4"/>
  <c r="AI28" i="4"/>
  <c r="AI32" i="4"/>
  <c r="AI36" i="4"/>
  <c r="AI40" i="4"/>
  <c r="AI44" i="4"/>
  <c r="AI48" i="4"/>
  <c r="AI52" i="4"/>
  <c r="AH10" i="4"/>
  <c r="AH13" i="4"/>
  <c r="AH17" i="4"/>
  <c r="AH21" i="4"/>
  <c r="AH14" i="4"/>
  <c r="AH18" i="4"/>
  <c r="AH22" i="4"/>
  <c r="AH24" i="4"/>
  <c r="AH28" i="4"/>
  <c r="AH32" i="4"/>
  <c r="AH36" i="4"/>
  <c r="AH40" i="4"/>
  <c r="AH44" i="4"/>
  <c r="AH48" i="4"/>
  <c r="AH52" i="4"/>
  <c r="AH27" i="4"/>
  <c r="AH31" i="4"/>
  <c r="AH35" i="4"/>
  <c r="AH39" i="4"/>
  <c r="AH43" i="4"/>
  <c r="AH47" i="4"/>
  <c r="AH51" i="4"/>
  <c r="AH11" i="4"/>
  <c r="AH15" i="4"/>
  <c r="AH19" i="4"/>
  <c r="AH12" i="4"/>
  <c r="AH16" i="4"/>
  <c r="AH20" i="4"/>
  <c r="AH23" i="4"/>
  <c r="AH26" i="4"/>
  <c r="AH30" i="4"/>
  <c r="AH34" i="4"/>
  <c r="AH38" i="4"/>
  <c r="AH42" i="4"/>
  <c r="AH46" i="4"/>
  <c r="AH50" i="4"/>
  <c r="AH25" i="4"/>
  <c r="AH29" i="4"/>
  <c r="AH33" i="4"/>
  <c r="AH37" i="4"/>
  <c r="AH41" i="4"/>
  <c r="AH45" i="4"/>
  <c r="AH49" i="4"/>
  <c r="AH53" i="4"/>
  <c r="AK54" i="4" l="1"/>
  <c r="AJ54" i="4"/>
  <c r="AG8" i="4"/>
  <c r="AA54" i="4"/>
  <c r="AD54" i="4"/>
  <c r="AE54" i="4"/>
  <c r="AF54" i="4"/>
  <c r="AB54" i="4"/>
  <c r="AH54" i="4"/>
  <c r="AI54" i="4"/>
  <c r="A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AG13" i="4"/>
  <c r="AG17" i="4"/>
  <c r="AG21" i="4"/>
  <c r="AG14" i="4"/>
  <c r="AG18" i="4"/>
  <c r="AG22" i="4"/>
  <c r="AG24" i="4"/>
  <c r="AG28" i="4"/>
  <c r="AG32" i="4"/>
  <c r="AG36" i="4"/>
  <c r="AG40" i="4"/>
  <c r="AG44" i="4"/>
  <c r="AG48" i="4"/>
  <c r="AG52" i="4"/>
  <c r="AG27" i="4"/>
  <c r="AG31" i="4"/>
  <c r="AG35" i="4"/>
  <c r="AG39" i="4"/>
  <c r="AG43" i="4"/>
  <c r="AG47" i="4"/>
  <c r="AG51" i="4"/>
  <c r="AG11" i="4"/>
  <c r="AG15" i="4"/>
  <c r="AG19" i="4"/>
  <c r="AG12" i="4"/>
  <c r="AG16" i="4"/>
  <c r="AG20" i="4"/>
  <c r="AG23" i="4"/>
  <c r="AG26" i="4"/>
  <c r="AG30" i="4"/>
  <c r="AG34" i="4"/>
  <c r="AG38" i="4"/>
  <c r="AG42" i="4"/>
  <c r="AG46" i="4"/>
  <c r="AG50" i="4"/>
  <c r="AG25" i="4"/>
  <c r="AG29" i="4"/>
  <c r="AG33" i="4"/>
  <c r="AG37" i="4"/>
  <c r="AG41" i="4"/>
  <c r="AG45" i="4"/>
  <c r="AG49" i="4"/>
  <c r="AG53" i="4"/>
  <c r="AG10" i="4"/>
  <c r="AG54" i="4" l="1"/>
  <c r="AL55" i="4" s="1"/>
  <c r="AF55" i="4"/>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alcChain>
</file>

<file path=xl/comments1.xml><?xml version="1.0" encoding="utf-8"?>
<comments xmlns="http://schemas.openxmlformats.org/spreadsheetml/2006/main">
  <authors>
    <author>Csépányi Péter</author>
  </authors>
  <commentList>
    <comment ref="F57" authorId="0" shapeId="0">
      <text>
        <r>
          <rPr>
            <b/>
            <sz val="9"/>
            <color indexed="81"/>
            <rFont val="Tahoma"/>
            <family val="2"/>
            <charset val="238"/>
          </rPr>
          <t>Csépányi Péter:</t>
        </r>
        <r>
          <rPr>
            <sz val="9"/>
            <color indexed="81"/>
            <rFont val="Tahoma"/>
            <family val="2"/>
            <charset val="238"/>
          </rPr>
          <t xml:space="preserve">
2. lépésként az összzáródást kell szétosztani a magassági osztályokra, felülről lefelé haladva</t>
        </r>
      </text>
    </comment>
    <comment ref="G57" authorId="0" shapeId="0">
      <text>
        <r>
          <rPr>
            <b/>
            <sz val="9"/>
            <color indexed="81"/>
            <rFont val="Tahoma"/>
            <family val="2"/>
            <charset val="238"/>
          </rPr>
          <t>Csépányi Péter:</t>
        </r>
        <r>
          <rPr>
            <sz val="9"/>
            <color indexed="81"/>
            <rFont val="Tahoma"/>
            <family val="2"/>
            <charset val="238"/>
          </rPr>
          <t xml:space="preserve">
3. lépés az egyes magassági osztályokban lévő záródásösszeg szétbontása fafajok szerint</t>
        </r>
      </text>
    </comment>
    <comment ref="F60" authorId="0" shapeId="0">
      <text>
        <r>
          <rPr>
            <b/>
            <sz val="9"/>
            <color indexed="81"/>
            <rFont val="Tahoma"/>
            <family val="2"/>
            <charset val="238"/>
          </rPr>
          <t>Csépányi Péter:</t>
        </r>
        <r>
          <rPr>
            <sz val="9"/>
            <color indexed="81"/>
            <rFont val="Tahoma"/>
            <family val="2"/>
            <charset val="238"/>
          </rPr>
          <t xml:space="preserve">
1. lépésként ez töltendő ki. Max. 100%</t>
        </r>
      </text>
    </comment>
  </commentList>
</comments>
</file>

<file path=xl/comments2.xml><?xml version="1.0" encoding="utf-8"?>
<comments xmlns="http://schemas.openxmlformats.org/spreadsheetml/2006/main">
  <authors>
    <author>Csépányi Péter</author>
  </authors>
  <commentList>
    <comment ref="AG8" authorId="0" shapeId="0">
      <text>
        <r>
          <rPr>
            <b/>
            <sz val="9"/>
            <color indexed="81"/>
            <rFont val="Tahoma"/>
            <family val="2"/>
            <charset val="238"/>
          </rPr>
          <t>Csépányi Péter:</t>
        </r>
        <r>
          <rPr>
            <sz val="9"/>
            <color indexed="81"/>
            <rFont val="Tahoma"/>
            <family val="2"/>
            <charset val="238"/>
          </rPr>
          <t xml:space="preserve">
fafajokat itt csekkolni kell sajnos a fafaj nem minden fafajnál működik azonosan</t>
        </r>
      </text>
    </comment>
    <comment ref="F58" authorId="0" shapeId="0">
      <text>
        <r>
          <rPr>
            <b/>
            <sz val="9"/>
            <color indexed="81"/>
            <rFont val="Tahoma"/>
            <family val="2"/>
            <charset val="238"/>
          </rPr>
          <t>Csépányi Péter:</t>
        </r>
        <r>
          <rPr>
            <sz val="9"/>
            <color indexed="81"/>
            <rFont val="Tahoma"/>
            <family val="2"/>
            <charset val="238"/>
          </rPr>
          <t xml:space="preserve">
2. lépésként az összzáródást kell szétosztani a magassági osztályokra, felülről lefelé haladva</t>
        </r>
      </text>
    </comment>
    <comment ref="G58" authorId="0" shapeId="0">
      <text>
        <r>
          <rPr>
            <b/>
            <sz val="9"/>
            <color indexed="81"/>
            <rFont val="Tahoma"/>
            <family val="2"/>
            <charset val="238"/>
          </rPr>
          <t>Csépányi Péter:</t>
        </r>
        <r>
          <rPr>
            <sz val="9"/>
            <color indexed="81"/>
            <rFont val="Tahoma"/>
            <family val="2"/>
            <charset val="238"/>
          </rPr>
          <t xml:space="preserve">
3. lépés az egyes magassági osztályokban lévő záródásösszeg szétbontása fafajok szerintí</t>
        </r>
      </text>
    </comment>
    <comment ref="F61" authorId="0" shapeId="0">
      <text>
        <r>
          <rPr>
            <b/>
            <sz val="9"/>
            <color indexed="81"/>
            <rFont val="Tahoma"/>
            <family val="2"/>
            <charset val="238"/>
          </rPr>
          <t>Csépányi Péter:</t>
        </r>
        <r>
          <rPr>
            <sz val="9"/>
            <color indexed="81"/>
            <rFont val="Tahoma"/>
            <family val="2"/>
            <charset val="238"/>
          </rPr>
          <t xml:space="preserve">
1. lépésként ez töltendő ki. Max. 100%</t>
        </r>
      </text>
    </comment>
  </commentList>
</comments>
</file>

<file path=xl/sharedStrings.xml><?xml version="1.0" encoding="utf-8"?>
<sst xmlns="http://schemas.openxmlformats.org/spreadsheetml/2006/main" count="337" uniqueCount="143">
  <si>
    <t>Mintakör ID: …………………….</t>
  </si>
  <si>
    <t>Mintafa 1. irányszög: ……………., távolság: ……………...</t>
  </si>
  <si>
    <t>Mintakör státusz:  …………………………</t>
  </si>
  <si>
    <t>Mintafa 2. irányszög: ……………., távolság: ……………...</t>
  </si>
  <si>
    <t>Ponteltolás: van/nincs</t>
  </si>
  <si>
    <t>Mintafa 3. irányszög: ……………., távolság: ……………...</t>
  </si>
  <si>
    <t>Ponteltolás oka: ………………………………</t>
  </si>
  <si>
    <t>Lejtés: ……………..</t>
  </si>
  <si>
    <t>Faállománytípus: …………….</t>
  </si>
  <si>
    <t>TSZFM:…………..</t>
  </si>
  <si>
    <t>Főfafaj: ……………..</t>
  </si>
  <si>
    <t>Fejlődési fázis: …………………..</t>
  </si>
  <si>
    <t>Kitettség: …………..</t>
  </si>
  <si>
    <t>Kor: …………….</t>
  </si>
  <si>
    <t>mintakör sugara</t>
  </si>
  <si>
    <r>
      <t>D</t>
    </r>
    <r>
      <rPr>
        <b/>
        <vertAlign val="subscript"/>
        <sz val="14"/>
        <color theme="1"/>
        <rFont val="Calibri"/>
        <family val="2"/>
        <charset val="238"/>
        <scheme val="minor"/>
      </rPr>
      <t>1,3</t>
    </r>
    <r>
      <rPr>
        <b/>
        <sz val="14"/>
        <color theme="1"/>
        <rFont val="Calibri"/>
        <family val="2"/>
        <charset val="238"/>
        <scheme val="minor"/>
      </rPr>
      <t xml:space="preserve"> cm</t>
    </r>
  </si>
  <si>
    <t>G</t>
  </si>
  <si>
    <t>Aktuális törzsszám fafaj szerint (db)</t>
  </si>
  <si>
    <t>élő</t>
  </si>
  <si>
    <t>holt</t>
  </si>
  <si>
    <t>m2/db</t>
  </si>
  <si>
    <t>db</t>
  </si>
  <si>
    <t>h</t>
  </si>
  <si>
    <r>
      <t xml:space="preserve">r </t>
    </r>
    <r>
      <rPr>
        <b/>
        <sz val="14"/>
        <color theme="1"/>
        <rFont val="Calibri"/>
        <family val="2"/>
        <charset val="238"/>
      </rPr>
      <t xml:space="preserve">= </t>
    </r>
    <r>
      <rPr>
        <b/>
        <sz val="14"/>
        <color theme="1"/>
        <rFont val="Calibri"/>
        <family val="2"/>
        <charset val="238"/>
        <scheme val="minor"/>
      </rPr>
      <t>7 m</t>
    </r>
  </si>
  <si>
    <t>r= 13 m</t>
  </si>
  <si>
    <t>Erdőrészlet megnevezése: …………………………</t>
  </si>
  <si>
    <t>KTT</t>
  </si>
  <si>
    <t>GY</t>
  </si>
  <si>
    <t>Utánpótlás</t>
  </si>
  <si>
    <t>átmérő</t>
  </si>
  <si>
    <t xml:space="preserve"> 0-49 cm</t>
  </si>
  <si>
    <t>50-129 cm</t>
  </si>
  <si>
    <t>130 cm-től</t>
  </si>
  <si>
    <t>-</t>
  </si>
  <si>
    <t>6,9 cm-ig</t>
  </si>
  <si>
    <t>Magassági oszt.</t>
  </si>
  <si>
    <t>3. MO</t>
  </si>
  <si>
    <t>2. MO</t>
  </si>
  <si>
    <t>1. MO</t>
  </si>
  <si>
    <t>Összes záródás</t>
  </si>
  <si>
    <t>%</t>
  </si>
  <si>
    <t>Záródás MO-ként</t>
  </si>
  <si>
    <t>(újulat és vékony fák 6,9 cm átmérőig)</t>
  </si>
  <si>
    <t>fafaj: …………</t>
  </si>
  <si>
    <t>fafaj: ………..</t>
  </si>
  <si>
    <t>Fafaj:……….</t>
  </si>
  <si>
    <t>Fafaj: …..</t>
  </si>
  <si>
    <t>Fafaj: ….</t>
  </si>
  <si>
    <t>Összesen</t>
  </si>
  <si>
    <t>N</t>
  </si>
  <si>
    <t>fafajok (élő fák esetén)</t>
  </si>
  <si>
    <t>CS</t>
  </si>
  <si>
    <t>A</t>
  </si>
  <si>
    <t>SZIL</t>
  </si>
  <si>
    <t>holt fák fafajai</t>
  </si>
  <si>
    <t>mintakör sugara m-ben</t>
  </si>
  <si>
    <r>
      <t>V</t>
    </r>
    <r>
      <rPr>
        <vertAlign val="subscript"/>
        <sz val="14"/>
        <color theme="1"/>
        <rFont val="Calibri"/>
        <family val="2"/>
        <charset val="238"/>
        <scheme val="minor"/>
      </rPr>
      <t>Király</t>
    </r>
  </si>
  <si>
    <r>
      <t>V</t>
    </r>
    <r>
      <rPr>
        <vertAlign val="subscript"/>
        <sz val="14"/>
        <color theme="1"/>
        <rFont val="Calibri"/>
        <family val="2"/>
        <charset val="238"/>
        <scheme val="minor"/>
      </rPr>
      <t>silv</t>
    </r>
  </si>
  <si>
    <t>Dátum: ……………………………</t>
  </si>
  <si>
    <t>Felvételezők: ……………………………………………</t>
  </si>
  <si>
    <t>Gen.talaj tip.: ……………...</t>
  </si>
  <si>
    <t>Fizikai tf.: …………</t>
  </si>
  <si>
    <t>Vízgazd. fok: ………………….</t>
  </si>
  <si>
    <t>Tr. Vast: …….</t>
  </si>
  <si>
    <t>Állandósított kp. Koordinátái: …………………………………………………………………..</t>
  </si>
  <si>
    <t>magassági határ</t>
  </si>
  <si>
    <t>Fafaj:</t>
  </si>
  <si>
    <t>B</t>
  </si>
  <si>
    <t>KST</t>
  </si>
  <si>
    <t>KŐRIS</t>
  </si>
  <si>
    <t>JUHAR</t>
  </si>
  <si>
    <t>EKL</t>
  </si>
  <si>
    <t>NYI</t>
  </si>
  <si>
    <t>ÉGER</t>
  </si>
  <si>
    <t>HÁRS</t>
  </si>
  <si>
    <t>HNY</t>
  </si>
  <si>
    <t>FUZ</t>
  </si>
  <si>
    <t>EF</t>
  </si>
  <si>
    <t>FF</t>
  </si>
  <si>
    <t>LF</t>
  </si>
  <si>
    <t>VF</t>
  </si>
  <si>
    <t>Nagyalföld</t>
  </si>
  <si>
    <t>Északi-középhegység</t>
  </si>
  <si>
    <t>Dunántúli-középhegység</t>
  </si>
  <si>
    <t>Kisalföld</t>
  </si>
  <si>
    <t>Nyugat-Dunántúl</t>
  </si>
  <si>
    <t>Dél-Dunántúl</t>
  </si>
  <si>
    <t>Erdészeti nagytáj:</t>
  </si>
  <si>
    <r>
      <t>m</t>
    </r>
    <r>
      <rPr>
        <vertAlign val="superscript"/>
        <sz val="14"/>
        <color theme="1"/>
        <rFont val="Calibri"/>
        <family val="2"/>
        <charset val="238"/>
        <scheme val="minor"/>
      </rPr>
      <t>2</t>
    </r>
    <r>
      <rPr>
        <sz val="14"/>
        <color theme="1"/>
        <rFont val="Calibri"/>
        <family val="2"/>
        <charset val="238"/>
        <scheme val="minor"/>
      </rPr>
      <t>/ha</t>
    </r>
  </si>
  <si>
    <r>
      <t>bm</t>
    </r>
    <r>
      <rPr>
        <vertAlign val="superscript"/>
        <sz val="14"/>
        <color theme="1"/>
        <rFont val="Calibri"/>
        <family val="2"/>
        <charset val="238"/>
        <scheme val="minor"/>
      </rPr>
      <t>3</t>
    </r>
    <r>
      <rPr>
        <sz val="14"/>
        <color theme="1"/>
        <rFont val="Calibri"/>
        <family val="2"/>
        <charset val="238"/>
        <scheme val="minor"/>
      </rPr>
      <t>/ha</t>
    </r>
  </si>
  <si>
    <t>Fafaj</t>
  </si>
  <si>
    <r>
      <t>h</t>
    </r>
    <r>
      <rPr>
        <b/>
        <vertAlign val="subscript"/>
        <sz val="14"/>
        <color theme="1"/>
        <rFont val="Calibri"/>
        <family val="2"/>
        <charset val="238"/>
        <scheme val="minor"/>
      </rPr>
      <t>görbe</t>
    </r>
    <r>
      <rPr>
        <b/>
        <sz val="14"/>
        <color theme="1"/>
        <rFont val="Calibri"/>
        <family val="2"/>
        <charset val="238"/>
        <scheme val="minor"/>
      </rPr>
      <t xml:space="preserve"> </t>
    </r>
    <r>
      <rPr>
        <sz val="12"/>
        <color theme="1"/>
        <rFont val="Calibri"/>
        <family val="2"/>
        <charset val="238"/>
        <scheme val="minor"/>
      </rPr>
      <t>érték</t>
    </r>
  </si>
  <si>
    <t>d</t>
  </si>
  <si>
    <t>d1</t>
  </si>
  <si>
    <t>lnd</t>
  </si>
  <si>
    <t>lnd^2</t>
  </si>
  <si>
    <t>h^2</t>
  </si>
  <si>
    <t>lnd*h</t>
  </si>
  <si>
    <t>HGRB</t>
  </si>
  <si>
    <t>Az adatpárok darabszáma</t>
  </si>
  <si>
    <t>a d-k összege</t>
  </si>
  <si>
    <t>a h-k összege</t>
  </si>
  <si>
    <t>&gt;0</t>
  </si>
  <si>
    <t>lnd-k összege</t>
  </si>
  <si>
    <t>az lnd^2-k összege</t>
  </si>
  <si>
    <t>a h^2-k összege</t>
  </si>
  <si>
    <t>az lnd*h-k összege</t>
  </si>
  <si>
    <t>SQ lnd</t>
  </si>
  <si>
    <t>SQ h</t>
  </si>
  <si>
    <t>SP</t>
  </si>
  <si>
    <t>b</t>
  </si>
  <si>
    <t>lnd-k átlaga</t>
  </si>
  <si>
    <t>h-k átlaga</t>
  </si>
  <si>
    <t>a</t>
  </si>
  <si>
    <r>
      <t>m</t>
    </r>
    <r>
      <rPr>
        <b/>
        <vertAlign val="superscript"/>
        <sz val="14"/>
        <color theme="1"/>
        <rFont val="Calibri"/>
        <family val="2"/>
        <charset val="238"/>
        <scheme val="minor"/>
      </rPr>
      <t>2</t>
    </r>
    <r>
      <rPr>
        <b/>
        <sz val="14"/>
        <color theme="1"/>
        <rFont val="Calibri"/>
        <family val="2"/>
        <charset val="238"/>
        <scheme val="minor"/>
      </rPr>
      <t>/db</t>
    </r>
  </si>
  <si>
    <r>
      <rPr>
        <b/>
        <i/>
        <sz val="14"/>
        <rFont val="Times New Roman"/>
        <family val="1"/>
        <charset val="238"/>
      </rPr>
      <t>E fájl Visual Basic felhasználói függvényeket tartalmaz</t>
    </r>
    <r>
      <rPr>
        <sz val="14"/>
        <rFont val="Times New Roman"/>
        <family val="1"/>
        <charset val="238"/>
      </rPr>
      <t>, ezért az első használat előtt ellenőrizzük a MS Excel táblázatkezelő idevonatkozó beállításait.</t>
    </r>
  </si>
  <si>
    <t>Az Office 2010 (és későbbi) programcsomag esetén az elérési út a következő:</t>
  </si>
  <si>
    <r>
      <rPr>
        <b/>
        <sz val="14"/>
        <rFont val="Times New Roman"/>
        <family val="1"/>
        <charset val="238"/>
      </rPr>
      <t>Fájl</t>
    </r>
    <r>
      <rPr>
        <sz val="14"/>
        <rFont val="Times New Roman"/>
        <family val="1"/>
        <charset val="238"/>
      </rPr>
      <t xml:space="preserve"> / </t>
    </r>
    <r>
      <rPr>
        <b/>
        <sz val="14"/>
        <rFont val="Times New Roman"/>
        <family val="1"/>
        <charset val="238"/>
      </rPr>
      <t>Beállítások</t>
    </r>
    <r>
      <rPr>
        <sz val="14"/>
        <rFont val="Times New Roman"/>
        <family val="1"/>
        <charset val="238"/>
      </rPr>
      <t xml:space="preserve"> / </t>
    </r>
    <r>
      <rPr>
        <b/>
        <sz val="14"/>
        <rFont val="Times New Roman"/>
        <family val="1"/>
        <charset val="238"/>
      </rPr>
      <t>Adatvédelmi központ</t>
    </r>
    <r>
      <rPr>
        <sz val="14"/>
        <rFont val="Times New Roman"/>
        <family val="1"/>
        <charset val="238"/>
      </rPr>
      <t xml:space="preserve"> / </t>
    </r>
    <r>
      <rPr>
        <b/>
        <sz val="14"/>
        <rFont val="Times New Roman"/>
        <family val="1"/>
        <charset val="238"/>
      </rPr>
      <t>Az adatvédelmi központ beállításai</t>
    </r>
    <r>
      <rPr>
        <sz val="14"/>
        <rFont val="Times New Roman"/>
        <family val="1"/>
        <charset val="238"/>
      </rPr>
      <t xml:space="preserve"> / </t>
    </r>
    <r>
      <rPr>
        <b/>
        <sz val="14"/>
        <rFont val="Times New Roman"/>
        <family val="1"/>
        <charset val="238"/>
      </rPr>
      <t>Makróbeállítások</t>
    </r>
    <r>
      <rPr>
        <sz val="14"/>
        <rFont val="Times New Roman"/>
        <family val="1"/>
        <charset val="238"/>
      </rPr>
      <t>-nál a "</t>
    </r>
    <r>
      <rPr>
        <b/>
        <i/>
        <sz val="14"/>
        <rFont val="Times New Roman"/>
        <family val="1"/>
        <charset val="238"/>
      </rPr>
      <t>Fejlesztői makróbeállítások</t>
    </r>
    <r>
      <rPr>
        <sz val="14"/>
        <rFont val="Times New Roman"/>
        <family val="1"/>
        <charset val="238"/>
      </rPr>
      <t xml:space="preserve">" alatt bejelölni </t>
    </r>
  </si>
  <si>
    <r>
      <t>"</t>
    </r>
    <r>
      <rPr>
        <b/>
        <i/>
        <sz val="14"/>
        <rFont val="Times New Roman"/>
        <family val="1"/>
        <charset val="238"/>
      </rPr>
      <t>A VBA projekt objektummodelljéhez való hozzáférés megbízható</t>
    </r>
    <r>
      <rPr>
        <sz val="14"/>
        <rFont val="Times New Roman"/>
        <family val="1"/>
        <charset val="238"/>
      </rPr>
      <t>" szöveg előtti négyzetet, illetve bejelölni "</t>
    </r>
    <r>
      <rPr>
        <b/>
        <i/>
        <sz val="14"/>
        <rFont val="Times New Roman"/>
        <family val="1"/>
        <charset val="238"/>
      </rPr>
      <t>Az összes makró engedélyezése</t>
    </r>
    <r>
      <rPr>
        <sz val="14"/>
        <rFont val="Times New Roman"/>
        <family val="1"/>
        <charset val="238"/>
      </rPr>
      <t>" előtti kört.</t>
    </r>
  </si>
  <si>
    <t>A "felv" munkalap kitöltése.</t>
  </si>
  <si>
    <t>B, CS, KTT, KST, GY, KŐRIS, JUHAR, SZIL, A, EKL, NYI, ÉGER, HÁRS, HNY, FUZ, EF, FF, LF, VF</t>
  </si>
  <si>
    <t>A "db" feliratú oszlopokba beírjuk az adott fafaj adott átmérőjű fáinak darabszámát</t>
  </si>
  <si>
    <t>A "h" feliratú oszlopokba beírjuk az adott fafaj adott átmérőjéhez tartozó magasságot.</t>
  </si>
  <si>
    <r>
      <rPr>
        <b/>
        <sz val="14"/>
        <rFont val="Times New Roman"/>
        <family val="1"/>
        <charset val="238"/>
      </rPr>
      <t>Fontos:</t>
    </r>
    <r>
      <rPr>
        <sz val="14"/>
        <rFont val="Times New Roman"/>
        <family val="1"/>
        <charset val="238"/>
      </rPr>
      <t xml:space="preserve"> egy cellába csak egy számot írjunk. Ha az adott átmérőhöz több magasságot is mértünk, akkor ezeknek az átlagát írjuk be.</t>
    </r>
  </si>
  <si>
    <t>Magasságmérésre csak abban az esetben van szükség, ha a fatérfogatot a Király László féle fatérfogat-függvénnyel is ki akarjuk számíttatni, egyéb esetben nem szükséges</t>
  </si>
  <si>
    <t>Megjegyezzük, hogy amennyiben az egymást 5-10 évenként követő faállomány-felvételeket növedékszámítás céljából végezzük, akkor célszerűbb a szilv használata, miáltal részint kiküszöböljük a magasságmérés rendszertelen hibáit, részint pedig leegyszerűsítjük (és felgyorsítjuk) a terepi adatfelvételi munkát.</t>
  </si>
  <si>
    <t>A "Hgörbe" munkalap</t>
  </si>
  <si>
    <t>Ezt a munkalapot akkor érdemes megnézni, ha magasságot mértünk.</t>
  </si>
  <si>
    <t>E diagrammon szembe ötlenek a szórásmezőből nagyon kieső, zavaróan ható magassági adatok, ezeket - elgépelés esetén - a "felv" munkalapon javítani tudjuk, illetve - ha a terepi adatfelvétel volt a hibás - ki tudjuk törölni.</t>
  </si>
  <si>
    <t>A "számít" munkalap</t>
  </si>
  <si>
    <t>E munkalap adatai automatikusan kerülnek kiszámításra.</t>
  </si>
  <si>
    <r>
      <t xml:space="preserve">Hatnál kevesebb fafaj esetén a fenti cellák közül a nem használtak tartalmát </t>
    </r>
    <r>
      <rPr>
        <b/>
        <i/>
        <sz val="14"/>
        <color rgb="FFFF0000"/>
        <rFont val="Times New Roman"/>
        <family val="1"/>
        <charset val="238"/>
      </rPr>
      <t>ki kell törölni</t>
    </r>
    <r>
      <rPr>
        <b/>
        <i/>
        <sz val="14"/>
        <rFont val="Times New Roman"/>
        <family val="1"/>
        <charset val="238"/>
      </rPr>
      <t>.</t>
    </r>
  </si>
  <si>
    <t>Az egérrel rákattintunk az adott cellára, aminek a jobb szélén egy lefelé mutató nyíl látszik. Erre rákattintva megnyílik egy gördülősáv, és onnan választjuk ki az adott fafajt. Ezt természetesen kézzel is be lehet gépelni, de kizárólag nagybetűket használjunk, az alábbi fafaj betűkódokkal (ettől eltérő bejegyzésekkel az algoritmus nem számol):</t>
  </si>
  <si>
    <t>Itt jelennek meg grafikonon az egyes fafajok esetében mért magassági adatok, illetve kirajzolódik a belőlük számított magassági görbe.</t>
  </si>
  <si>
    <t>Ezen a munkalapon jelennek meg a felvett adatokból számított értékek (hektáronkénti körlapösszeg, szilv, valamint a Király László féle fatérfogat-függvénnyel számított hektáronkénti adatok</t>
  </si>
  <si>
    <t>Ha valamely fafajra nem mérünk magasságot, mert túl kevés a mintafa a magassági görbéhez, akkor e fafajra csak szilvet számít a táblázat.</t>
  </si>
  <si>
    <t>Ha magasságot mérünk (mert a Király-függvénnyel is akarunk számolni), akkor fajonként egyenletesen osszuk el a magasságméréseket az átmérő tartományokban.</t>
  </si>
  <si>
    <r>
      <t xml:space="preserve">Az </t>
    </r>
    <r>
      <rPr>
        <b/>
        <sz val="14"/>
        <color rgb="FFFF0000"/>
        <rFont val="Times New Roman"/>
        <family val="1"/>
        <charset val="238"/>
      </rPr>
      <t>O1</t>
    </r>
    <r>
      <rPr>
        <sz val="14"/>
        <rFont val="Times New Roman"/>
        <family val="1"/>
        <charset val="238"/>
      </rPr>
      <t xml:space="preserve"> cellában megjelenő legördülő sávból kell kiválasztani azt a fafajt, amelyiknek a magassági görbéjét meg kívánjuk tekinteni.</t>
    </r>
  </si>
  <si>
    <r>
      <t>Mindössze egy cellát kell kitölteni: a</t>
    </r>
    <r>
      <rPr>
        <b/>
        <sz val="14"/>
        <color rgb="FFFF0000"/>
        <rFont val="Times New Roman"/>
        <family val="1"/>
        <charset val="238"/>
      </rPr>
      <t xml:space="preserve"> T5</t>
    </r>
    <r>
      <rPr>
        <sz val="14"/>
        <rFont val="Times New Roman"/>
        <family val="1"/>
        <charset val="238"/>
      </rPr>
      <t xml:space="preserve"> cellára kattintva a legördülő listáról kiválasztjuk az adott erdészeti nagytájat.</t>
    </r>
  </si>
  <si>
    <r>
      <t xml:space="preserve">A következő két munkalapon ("számít" és "Hgörbe") szereplő adatokat a munkafüzet beépített függvényei automatikusan kiszámítják, nem szükséges semmit sem beírni. (Ez alóla csak a "számít" munkalap  </t>
    </r>
    <r>
      <rPr>
        <b/>
        <sz val="14"/>
        <color rgb="FFFF0000"/>
        <rFont val="Times New Roman"/>
        <family val="1"/>
        <charset val="238"/>
      </rPr>
      <t>T5</t>
    </r>
    <r>
      <rPr>
        <b/>
        <sz val="14"/>
        <rFont val="Times New Roman"/>
        <family val="1"/>
        <charset val="238"/>
      </rPr>
      <t xml:space="preserve"> cellája képez kivételt.)</t>
    </r>
  </si>
  <si>
    <r>
      <t>A holtfákra vonatkozó részt (</t>
    </r>
    <r>
      <rPr>
        <b/>
        <sz val="14"/>
        <color rgb="FFFF0000"/>
        <rFont val="Times New Roman"/>
        <family val="1"/>
        <charset val="238"/>
      </rPr>
      <t>P7:S53</t>
    </r>
    <r>
      <rPr>
        <sz val="14"/>
        <color theme="6" tint="-0.499984740745262"/>
        <rFont val="Times New Roman"/>
        <family val="1"/>
        <charset val="238"/>
      </rPr>
      <t xml:space="preserve"> cellatartomány), illetve az utánpótlás táblázatot (</t>
    </r>
    <r>
      <rPr>
        <b/>
        <sz val="14"/>
        <color rgb="FFFF0000"/>
        <rFont val="Times New Roman"/>
        <family val="1"/>
        <charset val="238"/>
      </rPr>
      <t>C54:K60</t>
    </r>
    <r>
      <rPr>
        <sz val="14"/>
        <color theme="6" tint="-0.499984740745262"/>
        <rFont val="Times New Roman"/>
        <family val="1"/>
        <charset val="238"/>
      </rPr>
      <t>) értelemszerűen kitöltjük.</t>
    </r>
  </si>
  <si>
    <r>
      <t>Az első öt sort (</t>
    </r>
    <r>
      <rPr>
        <b/>
        <sz val="14"/>
        <color rgb="FFFF0000"/>
        <rFont val="Times New Roman"/>
        <family val="1"/>
        <charset val="238"/>
      </rPr>
      <t>A1:O5</t>
    </r>
    <r>
      <rPr>
        <sz val="14"/>
        <rFont val="Times New Roman"/>
        <family val="1"/>
        <charset val="238"/>
      </rPr>
      <t xml:space="preserve"> cellatartományt) értelemszerűen kitöltjük. Az ide begépelt adatok automatikusan megjelennek a "számít" munkalap első öt sorában</t>
    </r>
  </si>
  <si>
    <r>
      <t xml:space="preserve">Megadjuk a fafajokat az </t>
    </r>
    <r>
      <rPr>
        <b/>
        <sz val="14"/>
        <color rgb="FFFF0000"/>
        <rFont val="Times New Roman"/>
        <family val="1"/>
        <charset val="238"/>
      </rPr>
      <t>E8; G8; I8; K8; M8 és O8</t>
    </r>
    <r>
      <rPr>
        <sz val="14"/>
        <rFont val="Times New Roman"/>
        <family val="1"/>
        <charset val="238"/>
      </rPr>
      <t xml:space="preserve"> cellákban. (Hat fafaj bevitelére van lehetőség.)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</si>
</sst>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
    <numFmt numFmtId="167" formatCode="0.0_ _ _)"/>
    <numFmt numFmtId="168" formatCode="0_ _ _ _)"/>
  </numFmts>
  <fonts count="28" x14ac:knownFonts="1">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16"/>
      <color theme="1"/>
      <name val="Calibri"/>
      <family val="2"/>
      <charset val="238"/>
      <scheme val="minor"/>
    </font>
    <font>
      <sz val="12"/>
      <color theme="1"/>
      <name val="Calibri"/>
      <family val="2"/>
      <charset val="238"/>
      <scheme val="minor"/>
    </font>
    <font>
      <b/>
      <sz val="14"/>
      <color theme="1"/>
      <name val="Calibri"/>
      <family val="2"/>
      <charset val="238"/>
      <scheme val="minor"/>
    </font>
    <font>
      <b/>
      <vertAlign val="subscript"/>
      <sz val="14"/>
      <color theme="1"/>
      <name val="Calibri"/>
      <family val="2"/>
      <charset val="238"/>
      <scheme val="minor"/>
    </font>
    <font>
      <b/>
      <sz val="14"/>
      <color theme="1"/>
      <name val="Calibri"/>
      <family val="2"/>
      <charset val="238"/>
    </font>
    <font>
      <u/>
      <sz val="14"/>
      <color theme="1"/>
      <name val="Calibri"/>
      <family val="2"/>
      <charset val="238"/>
      <scheme val="minor"/>
    </font>
    <font>
      <sz val="11"/>
      <color theme="1"/>
      <name val="Calibri"/>
      <family val="2"/>
      <charset val="238"/>
      <scheme val="minor"/>
    </font>
    <font>
      <sz val="9"/>
      <color indexed="81"/>
      <name val="Tahoma"/>
      <family val="2"/>
      <charset val="238"/>
    </font>
    <font>
      <b/>
      <sz val="9"/>
      <color indexed="81"/>
      <name val="Tahoma"/>
      <family val="2"/>
      <charset val="238"/>
    </font>
    <font>
      <sz val="9"/>
      <color theme="1"/>
      <name val="Calibri"/>
      <family val="2"/>
      <charset val="238"/>
      <scheme val="minor"/>
    </font>
    <font>
      <vertAlign val="subscript"/>
      <sz val="14"/>
      <color theme="1"/>
      <name val="Calibri"/>
      <family val="2"/>
      <charset val="238"/>
      <scheme val="minor"/>
    </font>
    <font>
      <sz val="8"/>
      <color theme="1"/>
      <name val="Calibri"/>
      <family val="2"/>
      <charset val="238"/>
      <scheme val="minor"/>
    </font>
    <font>
      <b/>
      <sz val="16"/>
      <color theme="1"/>
      <name val="Calibri"/>
      <family val="2"/>
      <charset val="238"/>
      <scheme val="minor"/>
    </font>
    <font>
      <vertAlign val="superscript"/>
      <sz val="14"/>
      <color theme="1"/>
      <name val="Calibri"/>
      <family val="2"/>
      <charset val="238"/>
      <scheme val="minor"/>
    </font>
    <font>
      <sz val="10"/>
      <name val="Arial"/>
      <family val="2"/>
      <charset val="238"/>
    </font>
    <font>
      <b/>
      <vertAlign val="superscript"/>
      <sz val="14"/>
      <color theme="1"/>
      <name val="Calibri"/>
      <family val="2"/>
      <charset val="238"/>
      <scheme val="minor"/>
    </font>
    <font>
      <sz val="14"/>
      <name val="Times New Roman"/>
      <family val="1"/>
      <charset val="238"/>
    </font>
    <font>
      <b/>
      <i/>
      <sz val="14"/>
      <name val="Times New Roman"/>
      <family val="1"/>
      <charset val="238"/>
    </font>
    <font>
      <b/>
      <sz val="14"/>
      <name val="Times New Roman"/>
      <family val="1"/>
      <charset val="238"/>
    </font>
    <font>
      <sz val="14"/>
      <color theme="6" tint="-0.499984740745262"/>
      <name val="Times New Roman"/>
      <family val="1"/>
      <charset val="238"/>
    </font>
    <font>
      <i/>
      <sz val="14"/>
      <name val="Times New Roman"/>
      <family val="1"/>
      <charset val="238"/>
    </font>
    <font>
      <b/>
      <i/>
      <sz val="14"/>
      <color rgb="FFFF0000"/>
      <name val="Times New Roman"/>
      <family val="1"/>
      <charset val="238"/>
    </font>
    <font>
      <b/>
      <sz val="16"/>
      <color rgb="FFFF0000"/>
      <name val="Calibri"/>
      <family val="2"/>
      <charset val="238"/>
      <scheme val="minor"/>
    </font>
    <font>
      <b/>
      <sz val="14"/>
      <color rgb="FFFF0000"/>
      <name val="Calibri"/>
      <family val="2"/>
      <charset val="238"/>
      <scheme val="minor"/>
    </font>
    <font>
      <b/>
      <sz val="14"/>
      <color rgb="FFFF0000"/>
      <name val="Times New Roman"/>
      <family val="1"/>
      <charset val="23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rgb="FFFFFF99"/>
        <bgColor indexed="64"/>
      </patternFill>
    </fill>
  </fills>
  <borders count="70">
    <border>
      <left/>
      <right/>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double">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ck">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double">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medium">
        <color auto="1"/>
      </left>
      <right/>
      <top/>
      <bottom/>
      <diagonal/>
    </border>
    <border>
      <left style="medium">
        <color auto="1"/>
      </left>
      <right/>
      <top/>
      <bottom style="double">
        <color auto="1"/>
      </bottom>
      <diagonal/>
    </border>
    <border>
      <left/>
      <right/>
      <top/>
      <bottom style="double">
        <color auto="1"/>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style="thick">
        <color auto="1"/>
      </right>
      <top style="medium">
        <color auto="1"/>
      </top>
      <bottom style="medium">
        <color auto="1"/>
      </bottom>
      <diagonal/>
    </border>
    <border>
      <left style="thin">
        <color auto="1"/>
      </left>
      <right style="thin">
        <color auto="1"/>
      </right>
      <top style="thin">
        <color auto="1"/>
      </top>
      <bottom style="double">
        <color auto="1"/>
      </bottom>
      <diagonal/>
    </border>
    <border>
      <left/>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diagonal/>
    </border>
  </borders>
  <cellStyleXfs count="4">
    <xf numFmtId="0" fontId="0" fillId="0" borderId="0"/>
    <xf numFmtId="9" fontId="9" fillId="0" borderId="0" applyFont="0" applyFill="0" applyBorder="0" applyAlignment="0" applyProtection="0"/>
    <xf numFmtId="0" fontId="17" fillId="0" borderId="0"/>
    <xf numFmtId="0" fontId="19" fillId="0" borderId="0"/>
  </cellStyleXfs>
  <cellXfs count="241">
    <xf numFmtId="0" fontId="0" fillId="0" borderId="0" xfId="0"/>
    <xf numFmtId="0" fontId="2" fillId="0" borderId="0" xfId="0" applyFont="1"/>
    <xf numFmtId="0" fontId="1" fillId="0" borderId="0" xfId="0" applyFont="1"/>
    <xf numFmtId="0" fontId="3" fillId="0" borderId="0" xfId="0" applyFont="1"/>
    <xf numFmtId="0" fontId="3" fillId="0" borderId="0" xfId="0" applyFont="1" applyAlignment="1">
      <alignment horizontal="center" vertical="center"/>
    </xf>
    <xf numFmtId="0" fontId="4" fillId="0" borderId="0" xfId="0" applyFont="1"/>
    <xf numFmtId="0" fontId="5" fillId="0" borderId="0" xfId="0" applyFont="1"/>
    <xf numFmtId="0" fontId="5" fillId="0" borderId="16" xfId="0" applyFont="1" applyBorder="1" applyAlignment="1">
      <alignment horizontal="center" vertical="center" wrapText="1"/>
    </xf>
    <xf numFmtId="0" fontId="5" fillId="0" borderId="17" xfId="0" applyFont="1" applyBorder="1" applyAlignment="1">
      <alignment horizontal="center"/>
    </xf>
    <xf numFmtId="0" fontId="7"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1" fontId="2" fillId="0" borderId="21" xfId="0" quotePrefix="1" applyNumberFormat="1" applyFont="1" applyBorder="1" applyAlignment="1">
      <alignment horizontal="center" vertical="center"/>
    </xf>
    <xf numFmtId="164" fontId="2" fillId="0" borderId="22" xfId="0" quotePrefix="1" applyNumberFormat="1" applyFont="1" applyBorder="1" applyAlignment="1">
      <alignment horizontal="center" vertical="center"/>
    </xf>
    <xf numFmtId="0" fontId="2" fillId="0" borderId="22" xfId="0" applyFont="1" applyBorder="1"/>
    <xf numFmtId="0" fontId="2" fillId="0" borderId="23" xfId="0" applyFont="1" applyBorder="1"/>
    <xf numFmtId="0" fontId="2" fillId="0" borderId="21" xfId="0" applyFont="1" applyBorder="1"/>
    <xf numFmtId="1" fontId="2" fillId="0" borderId="12" xfId="0" quotePrefix="1" applyNumberFormat="1" applyFont="1" applyBorder="1" applyAlignment="1">
      <alignment horizontal="center" vertical="center"/>
    </xf>
    <xf numFmtId="164" fontId="2" fillId="0" borderId="11" xfId="0" quotePrefix="1" applyNumberFormat="1" applyFont="1" applyBorder="1" applyAlignment="1">
      <alignment horizontal="center" vertical="center"/>
    </xf>
    <xf numFmtId="0" fontId="2" fillId="0" borderId="11" xfId="0" applyFont="1" applyBorder="1"/>
    <xf numFmtId="0" fontId="2" fillId="0" borderId="13" xfId="0" applyFont="1" applyBorder="1"/>
    <xf numFmtId="0" fontId="2" fillId="0" borderId="12" xfId="0" applyFont="1" applyBorder="1"/>
    <xf numFmtId="164" fontId="2" fillId="0" borderId="11" xfId="0" quotePrefix="1" applyNumberFormat="1" applyFont="1" applyFill="1" applyBorder="1" applyAlignment="1">
      <alignment horizontal="center" vertical="center"/>
    </xf>
    <xf numFmtId="0" fontId="2" fillId="0" borderId="11" xfId="0" applyFont="1" applyFill="1" applyBorder="1"/>
    <xf numFmtId="0" fontId="2" fillId="0" borderId="13" xfId="0" applyFont="1" applyFill="1" applyBorder="1"/>
    <xf numFmtId="0" fontId="2" fillId="0" borderId="12" xfId="0" applyFont="1" applyFill="1" applyBorder="1"/>
    <xf numFmtId="1" fontId="2" fillId="0" borderId="25"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0" fontId="2" fillId="0" borderId="26" xfId="0" applyFont="1" applyBorder="1"/>
    <xf numFmtId="0" fontId="2" fillId="0" borderId="27" xfId="0" applyFont="1" applyBorder="1"/>
    <xf numFmtId="0" fontId="2" fillId="0" borderId="25" xfId="0" applyFont="1" applyBorder="1"/>
    <xf numFmtId="0" fontId="8" fillId="0" borderId="0" xfId="0" applyFont="1"/>
    <xf numFmtId="1" fontId="2" fillId="0" borderId="28" xfId="0" quotePrefix="1" applyNumberFormat="1" applyFont="1" applyBorder="1" applyAlignment="1">
      <alignment horizontal="center" vertical="center"/>
    </xf>
    <xf numFmtId="164" fontId="2" fillId="0" borderId="29" xfId="0" quotePrefix="1" applyNumberFormat="1" applyFont="1" applyBorder="1" applyAlignment="1">
      <alignment horizontal="center" vertical="center"/>
    </xf>
    <xf numFmtId="0" fontId="2" fillId="0" borderId="29" xfId="0" applyFont="1" applyBorder="1"/>
    <xf numFmtId="0" fontId="2" fillId="0" borderId="30" xfId="0" applyFont="1" applyBorder="1"/>
    <xf numFmtId="0" fontId="2" fillId="0" borderId="28" xfId="0" applyFont="1" applyBorder="1"/>
    <xf numFmtId="1" fontId="2" fillId="0" borderId="31"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0" fontId="2" fillId="0" borderId="14" xfId="0" applyFont="1" applyBorder="1"/>
    <xf numFmtId="0" fontId="2" fillId="0" borderId="32" xfId="0" applyFont="1" applyBorder="1"/>
    <xf numFmtId="0" fontId="2" fillId="0" borderId="31" xfId="0" applyFont="1" applyBorder="1"/>
    <xf numFmtId="165" fontId="2" fillId="0" borderId="0" xfId="0" applyNumberFormat="1" applyFont="1"/>
    <xf numFmtId="164" fontId="2" fillId="0" borderId="0" xfId="0" applyNumberFormat="1" applyFont="1"/>
    <xf numFmtId="166" fontId="2" fillId="0" borderId="0" xfId="0" applyNumberFormat="1" applyFont="1"/>
    <xf numFmtId="1" fontId="2" fillId="0" borderId="19" xfId="0" quotePrefix="1" applyNumberFormat="1" applyFont="1" applyBorder="1" applyAlignment="1">
      <alignment horizontal="center" vertical="center"/>
    </xf>
    <xf numFmtId="164" fontId="2" fillId="0" borderId="17" xfId="0" quotePrefix="1" applyNumberFormat="1" applyFont="1" applyBorder="1" applyAlignment="1">
      <alignment horizontal="center" vertical="center"/>
    </xf>
    <xf numFmtId="0" fontId="2" fillId="0" borderId="17" xfId="0" applyFont="1" applyBorder="1"/>
    <xf numFmtId="0" fontId="2" fillId="0" borderId="18" xfId="0" applyFont="1" applyBorder="1"/>
    <xf numFmtId="0" fontId="2" fillId="0" borderId="19" xfId="0" applyFont="1" applyBorder="1"/>
    <xf numFmtId="0" fontId="4" fillId="0" borderId="0" xfId="0" applyFont="1" applyAlignment="1">
      <alignment horizontal="center" vertical="center"/>
    </xf>
    <xf numFmtId="0" fontId="0" fillId="0" borderId="11" xfId="0" applyBorder="1"/>
    <xf numFmtId="0" fontId="0" fillId="0" borderId="38" xfId="0" applyBorder="1"/>
    <xf numFmtId="0" fontId="0" fillId="0" borderId="8" xfId="0" applyBorder="1"/>
    <xf numFmtId="9" fontId="0" fillId="0" borderId="35" xfId="1" applyFont="1" applyBorder="1"/>
    <xf numFmtId="9" fontId="0" fillId="0" borderId="12" xfId="1" applyFont="1" applyBorder="1"/>
    <xf numFmtId="9" fontId="0" fillId="0" borderId="11" xfId="1" applyFont="1" applyBorder="1"/>
    <xf numFmtId="9" fontId="0" fillId="0" borderId="13" xfId="1" applyFont="1" applyBorder="1"/>
    <xf numFmtId="9" fontId="0" fillId="0" borderId="34" xfId="1" applyFont="1" applyBorder="1"/>
    <xf numFmtId="9" fontId="0" fillId="2" borderId="36" xfId="1" applyFont="1" applyFill="1" applyBorder="1"/>
    <xf numFmtId="9" fontId="0" fillId="0" borderId="19" xfId="1" applyFont="1" applyBorder="1"/>
    <xf numFmtId="9" fontId="0" fillId="0" borderId="17" xfId="1" applyFont="1" applyBorder="1"/>
    <xf numFmtId="9" fontId="0" fillId="0" borderId="18" xfId="1" applyFont="1" applyBorder="1"/>
    <xf numFmtId="0" fontId="0" fillId="0" borderId="1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12" fillId="0" borderId="39" xfId="0" applyFont="1" applyBorder="1" applyAlignment="1">
      <alignment horizontal="center" vertical="center"/>
    </xf>
    <xf numFmtId="0" fontId="0" fillId="0" borderId="38" xfId="0" applyBorder="1" applyAlignment="1">
      <alignment horizontal="center" vertical="center"/>
    </xf>
    <xf numFmtId="0" fontId="0" fillId="0" borderId="8" xfId="0" applyBorder="1" applyAlignment="1">
      <alignment horizontal="center" vertical="center"/>
    </xf>
    <xf numFmtId="0" fontId="0" fillId="0" borderId="8" xfId="0" quotePrefix="1" applyBorder="1" applyAlignment="1">
      <alignment horizontal="center" vertical="center"/>
    </xf>
    <xf numFmtId="0" fontId="2" fillId="0" borderId="0" xfId="0" applyFont="1" applyBorder="1" applyAlignment="1">
      <alignment horizontal="center" vertical="center"/>
    </xf>
    <xf numFmtId="1" fontId="2" fillId="0" borderId="0" xfId="0" quotePrefix="1" applyNumberFormat="1" applyFont="1" applyBorder="1" applyAlignment="1">
      <alignment horizontal="center" vertical="center"/>
    </xf>
    <xf numFmtId="164" fontId="2" fillId="0" borderId="7" xfId="0" quotePrefix="1" applyNumberFormat="1" applyFont="1" applyBorder="1" applyAlignment="1">
      <alignment horizontal="center" vertical="center"/>
    </xf>
    <xf numFmtId="0" fontId="2" fillId="0" borderId="6" xfId="0" applyFont="1" applyBorder="1"/>
    <xf numFmtId="0" fontId="2" fillId="0" borderId="0" xfId="0" applyFont="1" applyBorder="1"/>
    <xf numFmtId="0" fontId="2" fillId="0" borderId="51" xfId="0" applyFont="1" applyBorder="1" applyAlignment="1">
      <alignment horizontal="center" vertical="center"/>
    </xf>
    <xf numFmtId="0" fontId="2" fillId="0" borderId="58" xfId="0" applyFont="1" applyBorder="1" applyAlignment="1">
      <alignment horizontal="center" vertical="center"/>
    </xf>
    <xf numFmtId="2" fontId="2" fillId="0" borderId="51"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58" xfId="0" applyNumberFormat="1" applyFont="1" applyBorder="1" applyAlignment="1">
      <alignment horizontal="center" vertical="center"/>
    </xf>
    <xf numFmtId="0" fontId="2" fillId="0" borderId="51" xfId="0" applyFont="1" applyBorder="1"/>
    <xf numFmtId="0" fontId="2" fillId="0" borderId="58" xfId="0" applyFont="1" applyBorder="1"/>
    <xf numFmtId="0" fontId="2" fillId="0" borderId="60" xfId="0" applyFont="1" applyBorder="1" applyAlignment="1">
      <alignment horizontal="center" vertical="center"/>
    </xf>
    <xf numFmtId="1" fontId="2" fillId="3" borderId="0" xfId="0" applyNumberFormat="1" applyFont="1" applyFill="1"/>
    <xf numFmtId="1" fontId="2" fillId="3" borderId="52" xfId="0" applyNumberFormat="1" applyFont="1" applyFill="1" applyBorder="1"/>
    <xf numFmtId="1" fontId="2" fillId="3" borderId="33" xfId="0" applyNumberFormat="1" applyFont="1" applyFill="1" applyBorder="1"/>
    <xf numFmtId="9" fontId="0" fillId="3" borderId="35" xfId="1" applyFont="1" applyFill="1" applyBorder="1"/>
    <xf numFmtId="9" fontId="0" fillId="3" borderId="42" xfId="1" applyFont="1" applyFill="1" applyBorder="1"/>
    <xf numFmtId="9" fontId="0" fillId="5" borderId="63" xfId="1" applyFont="1" applyFill="1" applyBorder="1"/>
    <xf numFmtId="9" fontId="0" fillId="4" borderId="19" xfId="1" applyFont="1" applyFill="1" applyBorder="1"/>
    <xf numFmtId="9" fontId="0" fillId="4" borderId="17" xfId="1" applyFont="1" applyFill="1" applyBorder="1"/>
    <xf numFmtId="9" fontId="0" fillId="4" borderId="18" xfId="1" applyFont="1" applyFill="1" applyBorder="1"/>
    <xf numFmtId="2" fontId="5" fillId="0" borderId="11"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5" fillId="0" borderId="11" xfId="0" applyFont="1" applyBorder="1" applyAlignment="1">
      <alignment horizontal="center"/>
    </xf>
    <xf numFmtId="0" fontId="1" fillId="6" borderId="0" xfId="0" applyFont="1" applyFill="1"/>
    <xf numFmtId="0" fontId="14" fillId="0" borderId="39" xfId="0" applyFont="1" applyBorder="1" applyAlignment="1">
      <alignment horizontal="center" vertical="center"/>
    </xf>
    <xf numFmtId="0" fontId="5" fillId="6" borderId="35" xfId="0" applyFont="1" applyFill="1" applyBorder="1" applyAlignment="1">
      <alignment horizontal="center"/>
    </xf>
    <xf numFmtId="165" fontId="0" fillId="0" borderId="0" xfId="0" applyNumberFormat="1"/>
    <xf numFmtId="2" fontId="0" fillId="0" borderId="0" xfId="0" applyNumberFormat="1"/>
    <xf numFmtId="2" fontId="1" fillId="0" borderId="0" xfId="0" applyNumberFormat="1" applyFont="1" applyAlignment="1">
      <alignment horizontal="center"/>
    </xf>
    <xf numFmtId="0" fontId="17" fillId="7" borderId="0" xfId="2" applyFill="1"/>
    <xf numFmtId="0" fontId="17" fillId="0" borderId="0" xfId="2"/>
    <xf numFmtId="0" fontId="17" fillId="0" borderId="0" xfId="2" applyFill="1"/>
    <xf numFmtId="165" fontId="17" fillId="0" borderId="0" xfId="2" quotePrefix="1" applyNumberFormat="1" applyFill="1" applyAlignment="1">
      <alignment horizontal="left"/>
    </xf>
    <xf numFmtId="165" fontId="17" fillId="0" borderId="0" xfId="2" applyNumberFormat="1" applyFill="1" applyAlignment="1">
      <alignment horizontal="left"/>
    </xf>
    <xf numFmtId="165" fontId="17" fillId="0" borderId="0" xfId="2" applyNumberFormat="1" applyFill="1"/>
    <xf numFmtId="2" fontId="17" fillId="7" borderId="0" xfId="2" applyNumberFormat="1" applyFill="1"/>
    <xf numFmtId="167" fontId="2" fillId="0" borderId="1" xfId="0" applyNumberFormat="1" applyFont="1" applyBorder="1" applyAlignment="1">
      <alignment horizontal="right"/>
    </xf>
    <xf numFmtId="167" fontId="2" fillId="0" borderId="11" xfId="0" applyNumberFormat="1" applyFont="1" applyBorder="1" applyAlignment="1">
      <alignment horizontal="right"/>
    </xf>
    <xf numFmtId="168" fontId="2" fillId="0" borderId="22" xfId="0" applyNumberFormat="1" applyFont="1" applyBorder="1" applyAlignment="1">
      <alignment horizontal="right"/>
    </xf>
    <xf numFmtId="168" fontId="2" fillId="0" borderId="11" xfId="0" applyNumberFormat="1" applyFont="1" applyBorder="1" applyAlignment="1">
      <alignment horizontal="right"/>
    </xf>
    <xf numFmtId="168" fontId="2" fillId="0" borderId="11" xfId="0" applyNumberFormat="1" applyFont="1" applyFill="1" applyBorder="1" applyAlignment="1">
      <alignment horizontal="right"/>
    </xf>
    <xf numFmtId="168" fontId="2" fillId="0" borderId="26" xfId="0" applyNumberFormat="1" applyFont="1" applyBorder="1" applyAlignment="1">
      <alignment horizontal="right"/>
    </xf>
    <xf numFmtId="168" fontId="2" fillId="0" borderId="29" xfId="0" applyNumberFormat="1" applyFont="1" applyBorder="1" applyAlignment="1">
      <alignment horizontal="right"/>
    </xf>
    <xf numFmtId="168" fontId="2" fillId="0" borderId="14" xfId="0" applyNumberFormat="1" applyFont="1" applyBorder="1" applyAlignment="1">
      <alignment horizontal="right"/>
    </xf>
    <xf numFmtId="168" fontId="2" fillId="0" borderId="17" xfId="0" applyNumberFormat="1" applyFont="1" applyBorder="1" applyAlignment="1">
      <alignment horizontal="right"/>
    </xf>
    <xf numFmtId="168" fontId="2" fillId="0" borderId="6" xfId="0" applyNumberFormat="1" applyFont="1" applyBorder="1" applyAlignment="1">
      <alignment horizontal="right"/>
    </xf>
    <xf numFmtId="167" fontId="2" fillId="0" borderId="17" xfId="0" applyNumberFormat="1" applyFont="1" applyBorder="1" applyAlignment="1">
      <alignment horizontal="right"/>
    </xf>
    <xf numFmtId="167" fontId="2" fillId="0" borderId="14" xfId="0" applyNumberFormat="1" applyFont="1" applyBorder="1" applyAlignment="1">
      <alignment horizontal="right"/>
    </xf>
    <xf numFmtId="167" fontId="2" fillId="0" borderId="64" xfId="0" applyNumberFormat="1" applyFont="1" applyBorder="1" applyAlignment="1">
      <alignment horizontal="right"/>
    </xf>
    <xf numFmtId="2" fontId="2" fillId="3" borderId="51" xfId="0" applyNumberFormat="1" applyFont="1" applyFill="1" applyBorder="1"/>
    <xf numFmtId="2" fontId="2" fillId="3" borderId="0" xfId="0" applyNumberFormat="1" applyFont="1" applyFill="1" applyBorder="1"/>
    <xf numFmtId="2" fontId="2" fillId="3" borderId="58" xfId="0" applyNumberFormat="1" applyFont="1" applyFill="1" applyBorder="1"/>
    <xf numFmtId="2" fontId="2" fillId="3" borderId="52" xfId="0" applyNumberFormat="1" applyFont="1" applyFill="1" applyBorder="1"/>
    <xf numFmtId="2" fontId="2" fillId="3" borderId="53" xfId="0" applyNumberFormat="1" applyFont="1" applyFill="1" applyBorder="1"/>
    <xf numFmtId="2" fontId="2" fillId="3" borderId="59" xfId="0" applyNumberFormat="1" applyFont="1" applyFill="1" applyBorder="1"/>
    <xf numFmtId="2" fontId="2" fillId="3" borderId="60" xfId="0" applyNumberFormat="1" applyFont="1" applyFill="1" applyBorder="1"/>
    <xf numFmtId="2" fontId="2" fillId="3" borderId="61" xfId="0" applyNumberFormat="1" applyFont="1" applyFill="1" applyBorder="1"/>
    <xf numFmtId="2" fontId="2" fillId="3" borderId="62" xfId="0" applyNumberFormat="1" applyFont="1" applyFill="1" applyBorder="1"/>
    <xf numFmtId="2" fontId="2" fillId="3" borderId="0" xfId="0" applyNumberFormat="1" applyFont="1" applyFill="1"/>
    <xf numFmtId="165" fontId="2" fillId="3" borderId="51" xfId="0" applyNumberFormat="1" applyFont="1" applyFill="1" applyBorder="1"/>
    <xf numFmtId="165" fontId="2" fillId="3" borderId="0" xfId="0" applyNumberFormat="1" applyFont="1" applyFill="1" applyBorder="1"/>
    <xf numFmtId="165" fontId="2" fillId="3" borderId="58" xfId="0" applyNumberFormat="1" applyFont="1" applyFill="1" applyBorder="1"/>
    <xf numFmtId="165" fontId="2" fillId="3" borderId="52" xfId="0" applyNumberFormat="1" applyFont="1" applyFill="1" applyBorder="1"/>
    <xf numFmtId="165" fontId="2" fillId="3" borderId="53" xfId="0" applyNumberFormat="1" applyFont="1" applyFill="1" applyBorder="1"/>
    <xf numFmtId="165" fontId="2" fillId="3" borderId="59" xfId="0" applyNumberFormat="1" applyFont="1" applyFill="1" applyBorder="1"/>
    <xf numFmtId="165" fontId="2" fillId="3" borderId="60" xfId="0" applyNumberFormat="1" applyFont="1" applyFill="1" applyBorder="1"/>
    <xf numFmtId="165" fontId="2" fillId="3" borderId="61" xfId="0" applyNumberFormat="1" applyFont="1" applyFill="1" applyBorder="1"/>
    <xf numFmtId="165" fontId="2" fillId="3" borderId="62" xfId="0" applyNumberFormat="1" applyFont="1" applyFill="1" applyBorder="1"/>
    <xf numFmtId="165" fontId="2" fillId="3" borderId="0" xfId="0" applyNumberFormat="1" applyFont="1" applyFill="1"/>
    <xf numFmtId="165" fontId="2" fillId="3" borderId="0" xfId="0" applyNumberFormat="1" applyFont="1" applyFill="1" applyAlignment="1">
      <alignment horizontal="center"/>
    </xf>
    <xf numFmtId="0" fontId="19" fillId="0" borderId="0" xfId="3" applyFont="1"/>
    <xf numFmtId="0" fontId="19" fillId="0" borderId="0" xfId="3"/>
    <xf numFmtId="0" fontId="20" fillId="0" borderId="0" xfId="3" applyFont="1" applyAlignment="1">
      <alignment horizontal="right"/>
    </xf>
    <xf numFmtId="0" fontId="19" fillId="0" borderId="0" xfId="3" applyAlignment="1">
      <alignment horizontal="right"/>
    </xf>
    <xf numFmtId="0" fontId="21" fillId="8" borderId="65" xfId="3" applyFont="1" applyFill="1" applyBorder="1" applyAlignment="1">
      <alignment vertical="center"/>
    </xf>
    <xf numFmtId="0" fontId="19" fillId="8" borderId="65" xfId="3" applyFill="1" applyBorder="1" applyAlignment="1">
      <alignment vertical="center"/>
    </xf>
    <xf numFmtId="0" fontId="22" fillId="8" borderId="65" xfId="3" applyFont="1" applyFill="1" applyBorder="1" applyAlignment="1">
      <alignment vertical="center"/>
    </xf>
    <xf numFmtId="0" fontId="19" fillId="0" borderId="0" xfId="3" applyAlignment="1">
      <alignment vertical="center"/>
    </xf>
    <xf numFmtId="0" fontId="21" fillId="0" borderId="0" xfId="3" applyFont="1" applyFill="1" applyBorder="1" applyAlignment="1">
      <alignment vertical="center"/>
    </xf>
    <xf numFmtId="0" fontId="19" fillId="0" borderId="0" xfId="3" applyFill="1" applyBorder="1" applyAlignment="1">
      <alignment vertical="center"/>
    </xf>
    <xf numFmtId="0" fontId="22" fillId="0" borderId="0" xfId="3" applyFont="1" applyFill="1" applyBorder="1" applyAlignment="1">
      <alignment vertical="center"/>
    </xf>
    <xf numFmtId="0" fontId="19" fillId="0" borderId="0" xfId="3" applyFill="1" applyAlignment="1">
      <alignment vertical="center"/>
    </xf>
    <xf numFmtId="0" fontId="19" fillId="0" borderId="0" xfId="3" applyFill="1" applyBorder="1" applyAlignment="1">
      <alignment horizontal="left" vertical="center" wrapText="1"/>
    </xf>
    <xf numFmtId="0" fontId="19" fillId="0" borderId="0" xfId="3" applyFill="1" applyBorder="1" applyAlignment="1">
      <alignment horizontal="left" vertical="center"/>
    </xf>
    <xf numFmtId="0" fontId="21" fillId="0" borderId="0" xfId="3" applyFont="1" applyFill="1" applyBorder="1" applyAlignment="1">
      <alignment vertical="center" wrapText="1"/>
    </xf>
    <xf numFmtId="0" fontId="19" fillId="0" borderId="0" xfId="3" applyFill="1" applyAlignment="1">
      <alignment vertical="center" wrapText="1"/>
    </xf>
    <xf numFmtId="0" fontId="19" fillId="0" borderId="0" xfId="3" applyFill="1" applyBorder="1" applyAlignment="1">
      <alignment vertical="center" wrapText="1"/>
    </xf>
    <xf numFmtId="0" fontId="22" fillId="0" borderId="0" xfId="3" applyFont="1" applyFill="1" applyBorder="1" applyAlignment="1">
      <alignment horizontal="left" vertical="center"/>
    </xf>
    <xf numFmtId="0" fontId="5" fillId="0" borderId="19" xfId="0" applyFont="1" applyBorder="1" applyAlignment="1">
      <alignment horizontal="left" vertical="top"/>
    </xf>
    <xf numFmtId="0" fontId="23" fillId="0" borderId="0" xfId="3" applyFont="1" applyFill="1" applyBorder="1" applyAlignment="1">
      <alignment horizontal="left" vertical="center" wrapText="1"/>
    </xf>
    <xf numFmtId="0" fontId="21" fillId="0" borderId="0" xfId="3" applyFont="1" applyFill="1" applyBorder="1" applyAlignment="1">
      <alignment horizontal="left" vertical="top" wrapText="1"/>
    </xf>
    <xf numFmtId="0" fontId="15" fillId="0" borderId="0" xfId="0" applyFont="1"/>
    <xf numFmtId="0" fontId="21" fillId="0" borderId="0" xfId="3" applyFont="1" applyFill="1" applyBorder="1" applyAlignment="1"/>
    <xf numFmtId="0" fontId="19" fillId="0" borderId="0" xfId="3" applyFill="1" applyAlignment="1"/>
    <xf numFmtId="0" fontId="25" fillId="0" borderId="0" xfId="0" applyFont="1" applyFill="1" applyBorder="1"/>
    <xf numFmtId="0" fontId="26" fillId="0" borderId="0" xfId="0" applyFont="1" applyFill="1" applyBorder="1"/>
    <xf numFmtId="0" fontId="25" fillId="0" borderId="0" xfId="0" applyFont="1" applyFill="1" applyBorder="1" applyAlignment="1">
      <alignment horizontal="center"/>
    </xf>
    <xf numFmtId="0" fontId="23" fillId="0" borderId="0" xfId="3" applyFont="1" applyFill="1" applyBorder="1" applyAlignment="1">
      <alignment horizontal="left" vertical="center" wrapText="1"/>
    </xf>
    <xf numFmtId="0" fontId="19" fillId="0" borderId="0" xfId="3" applyFont="1" applyAlignment="1">
      <alignment vertical="top" wrapText="1"/>
    </xf>
    <xf numFmtId="0" fontId="19" fillId="0" borderId="0" xfId="3" applyAlignment="1">
      <alignment vertical="top" wrapText="1"/>
    </xf>
    <xf numFmtId="0" fontId="21" fillId="0" borderId="0" xfId="3" applyFont="1" applyFill="1" applyBorder="1" applyAlignment="1">
      <alignment horizontal="left" vertical="top" wrapText="1"/>
    </xf>
    <xf numFmtId="0" fontId="19" fillId="0" borderId="0" xfId="3" applyFill="1" applyBorder="1" applyAlignment="1">
      <alignment horizontal="left" vertical="center" wrapText="1"/>
    </xf>
    <xf numFmtId="0" fontId="19" fillId="0" borderId="69" xfId="3" applyFill="1" applyBorder="1" applyAlignment="1">
      <alignment horizontal="left" vertical="center" wrapText="1"/>
    </xf>
    <xf numFmtId="0" fontId="20" fillId="0" borderId="0" xfId="3" applyFont="1" applyFill="1" applyBorder="1" applyAlignment="1">
      <alignment horizontal="left" wrapText="1"/>
    </xf>
    <xf numFmtId="0" fontId="20" fillId="0" borderId="0"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9" fontId="0" fillId="0" borderId="40" xfId="1" applyFont="1" applyBorder="1" applyAlignment="1">
      <alignment horizontal="center" vertical="center"/>
    </xf>
    <xf numFmtId="9" fontId="0" fillId="0" borderId="41" xfId="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xf>
    <xf numFmtId="0" fontId="0" fillId="0" borderId="22" xfId="0" applyBorder="1" applyAlignment="1">
      <alignment horizontal="center"/>
    </xf>
    <xf numFmtId="0" fontId="0" fillId="0" borderId="3" xfId="0" applyBorder="1" applyAlignment="1">
      <alignment horizont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2" fillId="0" borderId="44" xfId="0" applyFont="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5" fillId="0" borderId="4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2" fillId="0" borderId="42" xfId="0" applyFont="1" applyBorder="1" applyAlignment="1">
      <alignment horizontal="center" vertical="center"/>
    </xf>
    <xf numFmtId="0" fontId="0" fillId="0" borderId="38"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3" fillId="2" borderId="66" xfId="0" applyFont="1" applyFill="1" applyBorder="1" applyAlignment="1">
      <alignment horizontal="left"/>
    </xf>
    <xf numFmtId="0" fontId="3" fillId="2" borderId="67" xfId="0" applyFont="1" applyFill="1" applyBorder="1" applyAlignment="1">
      <alignment horizontal="left"/>
    </xf>
    <xf numFmtId="0" fontId="3" fillId="2" borderId="68" xfId="0" applyFont="1" applyFill="1" applyBorder="1" applyAlignment="1">
      <alignment horizontal="left"/>
    </xf>
    <xf numFmtId="0" fontId="5" fillId="0" borderId="54" xfId="0" applyFont="1" applyBorder="1" applyAlignment="1">
      <alignment horizontal="center"/>
    </xf>
    <xf numFmtId="0" fontId="5" fillId="0" borderId="8" xfId="0" applyFont="1" applyBorder="1" applyAlignment="1">
      <alignment horizontal="center"/>
    </xf>
    <xf numFmtId="0" fontId="2" fillId="0" borderId="60" xfId="0" applyFont="1" applyBorder="1" applyAlignment="1">
      <alignment horizontal="center"/>
    </xf>
    <xf numFmtId="0" fontId="5" fillId="0" borderId="61" xfId="0" applyFont="1" applyBorder="1" applyAlignment="1">
      <alignment horizontal="center"/>
    </xf>
    <xf numFmtId="0" fontId="5" fillId="0" borderId="62" xfId="0" applyFont="1" applyBorder="1" applyAlignment="1">
      <alignment horizontal="center"/>
    </xf>
  </cellXfs>
  <cellStyles count="4">
    <cellStyle name="Normál" xfId="0" builtinId="0"/>
    <cellStyle name="Normál 2" xfId="2"/>
    <cellStyle name="Normál 3" xfId="3"/>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268310884682"/>
          <c:y val="4.6712962962962977E-2"/>
          <c:w val="0.86004059719394965"/>
          <c:h val="0.83073614155663522"/>
        </c:manualLayout>
      </c:layout>
      <c:scatterChart>
        <c:scatterStyle val="lineMarker"/>
        <c:varyColors val="0"/>
        <c:ser>
          <c:idx val="0"/>
          <c:order val="0"/>
          <c:tx>
            <c:v>Mért magasság</c:v>
          </c:tx>
          <c:spPr>
            <a:ln w="19050" cap="rnd">
              <a:noFill/>
              <a:round/>
            </a:ln>
            <a:effectLst/>
          </c:spPr>
          <c:marker>
            <c:symbol val="circle"/>
            <c:size val="6"/>
            <c:spPr>
              <a:solidFill>
                <a:srgbClr val="00B050"/>
              </a:solidFill>
              <a:ln w="9525">
                <a:solidFill>
                  <a:schemeClr val="accent1"/>
                </a:solidFill>
              </a:ln>
              <a:effectLst/>
            </c:spPr>
          </c:marker>
          <c:xVal>
            <c:numRef>
              <c:f>Hgörbe!$A$2:$A$45</c:f>
            </c:numRef>
          </c:xVal>
          <c:yVal>
            <c:numRef>
              <c:f>Hgörbe!$O$2:$O$45</c:f>
              <c:numCache>
                <c:formatCode>General</c:formatCode>
                <c:ptCount val="44"/>
                <c:pt idx="0">
                  <c:v>0</c:v>
                </c:pt>
                <c:pt idx="1">
                  <c:v>0</c:v>
                </c:pt>
                <c:pt idx="2">
                  <c:v>8</c:v>
                </c:pt>
                <c:pt idx="3">
                  <c:v>0</c:v>
                </c:pt>
                <c:pt idx="4">
                  <c:v>0</c:v>
                </c:pt>
                <c:pt idx="5">
                  <c:v>10</c:v>
                </c:pt>
                <c:pt idx="6">
                  <c:v>0</c:v>
                </c:pt>
                <c:pt idx="7">
                  <c:v>0</c:v>
                </c:pt>
                <c:pt idx="8">
                  <c:v>0</c:v>
                </c:pt>
                <c:pt idx="9">
                  <c:v>14</c:v>
                </c:pt>
                <c:pt idx="10">
                  <c:v>0</c:v>
                </c:pt>
                <c:pt idx="11">
                  <c:v>0</c:v>
                </c:pt>
                <c:pt idx="12">
                  <c:v>16</c:v>
                </c:pt>
                <c:pt idx="13">
                  <c:v>0</c:v>
                </c:pt>
                <c:pt idx="14">
                  <c:v>20</c:v>
                </c:pt>
                <c:pt idx="15">
                  <c:v>0</c:v>
                </c:pt>
                <c:pt idx="16">
                  <c:v>0</c:v>
                </c:pt>
                <c:pt idx="17">
                  <c:v>0</c:v>
                </c:pt>
                <c:pt idx="18">
                  <c:v>22</c:v>
                </c:pt>
                <c:pt idx="19">
                  <c:v>0</c:v>
                </c:pt>
                <c:pt idx="20">
                  <c:v>0</c:v>
                </c:pt>
                <c:pt idx="21">
                  <c:v>0</c:v>
                </c:pt>
                <c:pt idx="22">
                  <c:v>0</c:v>
                </c:pt>
                <c:pt idx="23">
                  <c:v>24</c:v>
                </c:pt>
                <c:pt idx="24">
                  <c:v>0</c:v>
                </c:pt>
                <c:pt idx="25">
                  <c:v>0</c:v>
                </c:pt>
                <c:pt idx="26">
                  <c:v>0</c:v>
                </c:pt>
                <c:pt idx="27">
                  <c:v>0</c:v>
                </c:pt>
                <c:pt idx="28">
                  <c:v>0</c:v>
                </c:pt>
                <c:pt idx="29">
                  <c:v>26</c:v>
                </c:pt>
                <c:pt idx="30">
                  <c:v>0</c:v>
                </c:pt>
                <c:pt idx="31">
                  <c:v>0</c:v>
                </c:pt>
                <c:pt idx="32">
                  <c:v>0</c:v>
                </c:pt>
                <c:pt idx="33">
                  <c:v>0</c:v>
                </c:pt>
                <c:pt idx="34">
                  <c:v>0</c:v>
                </c:pt>
                <c:pt idx="35">
                  <c:v>0</c:v>
                </c:pt>
                <c:pt idx="36">
                  <c:v>28</c:v>
                </c:pt>
                <c:pt idx="37">
                  <c:v>0</c:v>
                </c:pt>
                <c:pt idx="38">
                  <c:v>0</c:v>
                </c:pt>
                <c:pt idx="39">
                  <c:v>0</c:v>
                </c:pt>
                <c:pt idx="40">
                  <c:v>29.5</c:v>
                </c:pt>
                <c:pt idx="41">
                  <c:v>0</c:v>
                </c:pt>
                <c:pt idx="42">
                  <c:v>0</c:v>
                </c:pt>
                <c:pt idx="43">
                  <c:v>0</c:v>
                </c:pt>
              </c:numCache>
            </c:numRef>
          </c:yVal>
          <c:smooth val="0"/>
          <c:extLst>
            <c:ext xmlns:c16="http://schemas.microsoft.com/office/drawing/2014/chart" uri="{C3380CC4-5D6E-409C-BE32-E72D297353CC}">
              <c16:uniqueId val="{00000000-6BD0-4BE4-AB8F-B958E91C9D66}"/>
            </c:ext>
          </c:extLst>
        </c:ser>
        <c:ser>
          <c:idx val="1"/>
          <c:order val="1"/>
          <c:tx>
            <c:v>Magassági görbe</c:v>
          </c:tx>
          <c:spPr>
            <a:ln w="34925" cap="rnd">
              <a:solidFill>
                <a:srgbClr val="FF0000"/>
              </a:solidFill>
              <a:round/>
            </a:ln>
            <a:effectLst/>
          </c:spPr>
          <c:marker>
            <c:symbol val="none"/>
          </c:marker>
          <c:xVal>
            <c:numRef>
              <c:f>Hgörbe!$A$2:$A$45</c:f>
            </c:numRef>
          </c:xVal>
          <c:yVal>
            <c:numRef>
              <c:f>Hgörbe!$P$2:$P$45</c:f>
              <c:numCache>
                <c:formatCode>General</c:formatCode>
                <c:ptCount val="44"/>
                <c:pt idx="0">
                  <c:v>3.603440332926084</c:v>
                </c:pt>
                <c:pt idx="1">
                  <c:v>5.4306948706503313</c:v>
                </c:pt>
                <c:pt idx="2">
                  <c:v>7.0424475989038378</c:v>
                </c:pt>
                <c:pt idx="3">
                  <c:v>8.4842095437828142</c:v>
                </c:pt>
                <c:pt idx="4">
                  <c:v>9.7884418678511764</c:v>
                </c:pt>
                <c:pt idx="5">
                  <c:v>10.979112692988203</c:v>
                </c:pt>
                <c:pt idx="6">
                  <c:v>12.07442367517401</c:v>
                </c:pt>
                <c:pt idx="7">
                  <c:v>13.088523249348313</c:v>
                </c:pt>
                <c:pt idx="8">
                  <c:v>14.032627366120678</c:v>
                </c:pt>
                <c:pt idx="9">
                  <c:v>14.915777787072564</c:v>
                </c:pt>
                <c:pt idx="10">
                  <c:v>15.745370088437909</c:v>
                </c:pt>
                <c:pt idx="11">
                  <c:v>16.527530515326063</c:v>
                </c:pt>
                <c:pt idx="12">
                  <c:v>17.267390809347361</c:v>
                </c:pt>
                <c:pt idx="13">
                  <c:v>17.96929246020504</c:v>
                </c:pt>
                <c:pt idx="14">
                  <c:v>18.636941071686181</c:v>
                </c:pt>
                <c:pt idx="15">
                  <c:v>19.273524784273413</c:v>
                </c:pt>
                <c:pt idx="16">
                  <c:v>19.881806352157547</c:v>
                </c:pt>
                <c:pt idx="17">
                  <c:v>20.464195609410432</c:v>
                </c:pt>
                <c:pt idx="18">
                  <c:v>21.022807133337515</c:v>
                </c:pt>
                <c:pt idx="19">
                  <c:v>21.559506591596239</c:v>
                </c:pt>
                <c:pt idx="20">
                  <c:v>22.075948337663931</c:v>
                </c:pt>
                <c:pt idx="21">
                  <c:v>22.573606165770549</c:v>
                </c:pt>
                <c:pt idx="22">
                  <c:v>23.05379866657205</c:v>
                </c:pt>
                <c:pt idx="23">
                  <c:v>23.517710282542907</c:v>
                </c:pt>
                <c:pt idx="24">
                  <c:v>23.966408909636243</c:v>
                </c:pt>
                <c:pt idx="25">
                  <c:v>24.400860703494793</c:v>
                </c:pt>
                <c:pt idx="26">
                  <c:v>24.821942606611273</c:v>
                </c:pt>
                <c:pt idx="27">
                  <c:v>25.230453004860145</c:v>
                </c:pt>
                <c:pt idx="28">
                  <c:v>25.627120838903018</c:v>
                </c:pt>
                <c:pt idx="29">
                  <c:v>26.012613431748292</c:v>
                </c:pt>
                <c:pt idx="30">
                  <c:v>26.387543243609088</c:v>
                </c:pt>
                <c:pt idx="31">
                  <c:v>26.75247372576959</c:v>
                </c:pt>
                <c:pt idx="32">
                  <c:v>27.107924413934107</c:v>
                </c:pt>
                <c:pt idx="33">
                  <c:v>27.454375376627269</c:v>
                </c:pt>
                <c:pt idx="34">
                  <c:v>27.79227111423031</c:v>
                </c:pt>
                <c:pt idx="35">
                  <c:v>28.122023988108417</c:v>
                </c:pt>
                <c:pt idx="36">
                  <c:v>28.44401724619258</c:v>
                </c:pt>
                <c:pt idx="37">
                  <c:v>28.758607700695634</c:v>
                </c:pt>
                <c:pt idx="38">
                  <c:v>29.066128104880768</c:v>
                </c:pt>
                <c:pt idx="39">
                  <c:v>29.366889268579776</c:v>
                </c:pt>
                <c:pt idx="40">
                  <c:v>29.661181946180577</c:v>
                </c:pt>
                <c:pt idx="41">
                  <c:v>29.949278525832668</c:v>
                </c:pt>
                <c:pt idx="42">
                  <c:v>30.231434544468527</c:v>
                </c:pt>
                <c:pt idx="43">
                  <c:v>30.507890049759744</c:v>
                </c:pt>
              </c:numCache>
            </c:numRef>
          </c:yVal>
          <c:smooth val="0"/>
          <c:extLst>
            <c:ext xmlns:c16="http://schemas.microsoft.com/office/drawing/2014/chart" uri="{C3380CC4-5D6E-409C-BE32-E72D297353CC}">
              <c16:uniqueId val="{00000001-6BD0-4BE4-AB8F-B958E91C9D66}"/>
            </c:ext>
          </c:extLst>
        </c:ser>
        <c:dLbls>
          <c:showLegendKey val="0"/>
          <c:showVal val="0"/>
          <c:showCatName val="0"/>
          <c:showSerName val="0"/>
          <c:showPercent val="0"/>
          <c:showBubbleSize val="0"/>
        </c:dLbls>
        <c:axId val="620510528"/>
        <c:axId val="620477400"/>
      </c:scatterChart>
      <c:valAx>
        <c:axId val="620510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Átmérő (cm)</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hu-HU"/>
          </a:p>
        </c:txPr>
        <c:crossAx val="620477400"/>
        <c:crosses val="autoZero"/>
        <c:crossBetween val="midCat"/>
      </c:valAx>
      <c:valAx>
        <c:axId val="620477400"/>
        <c:scaling>
          <c:orientation val="minMax"/>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Magasság (m)</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hu-HU"/>
          </a:p>
        </c:txPr>
        <c:crossAx val="620510528"/>
        <c:crosses val="autoZero"/>
        <c:crossBetween val="midCat"/>
        <c:majorUnit val="2"/>
      </c:valAx>
      <c:spPr>
        <a:noFill/>
        <a:ln>
          <a:noFill/>
        </a:ln>
        <a:effectLst/>
      </c:spPr>
    </c:plotArea>
    <c:legend>
      <c:legendPos val="r"/>
      <c:layout>
        <c:manualLayout>
          <c:xMode val="edge"/>
          <c:yMode val="edge"/>
          <c:x val="0.69683093733339407"/>
          <c:y val="0.72159037900492029"/>
          <c:w val="0.2374440349487939"/>
          <c:h val="0.12231790300624096"/>
        </c:manualLayout>
      </c:layout>
      <c:overlay val="0"/>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u-HU"/>
        </a:p>
      </c:txPr>
    </c:title>
    <c:autoTitleDeleted val="0"/>
    <c:plotArea>
      <c:layout/>
      <c:scatterChart>
        <c:scatterStyle val="lineMarker"/>
        <c:varyColors val="0"/>
        <c:ser>
          <c:idx val="0"/>
          <c:order val="0"/>
          <c:tx>
            <c:strRef>
              <c:f>a!$E$1</c:f>
              <c:strCache>
                <c:ptCount val="1"/>
                <c:pt idx="0">
                  <c:v>B</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a!$E$2:$E$88</c:f>
              <c:numCache>
                <c:formatCode>General</c:formatCode>
                <c:ptCount val="87"/>
                <c:pt idx="0">
                  <c:v>7</c:v>
                </c:pt>
                <c:pt idx="1">
                  <c:v>7.5</c:v>
                </c:pt>
                <c:pt idx="2">
                  <c:v>8</c:v>
                </c:pt>
                <c:pt idx="3">
                  <c:v>8.5</c:v>
                </c:pt>
                <c:pt idx="4">
                  <c:v>9</c:v>
                </c:pt>
                <c:pt idx="5">
                  <c:v>9.5</c:v>
                </c:pt>
                <c:pt idx="6">
                  <c:v>10</c:v>
                </c:pt>
                <c:pt idx="7">
                  <c:v>10.5</c:v>
                </c:pt>
                <c:pt idx="8">
                  <c:v>11</c:v>
                </c:pt>
                <c:pt idx="9">
                  <c:v>11.5</c:v>
                </c:pt>
                <c:pt idx="10">
                  <c:v>12</c:v>
                </c:pt>
                <c:pt idx="11">
                  <c:v>12.5</c:v>
                </c:pt>
                <c:pt idx="12">
                  <c:v>13</c:v>
                </c:pt>
                <c:pt idx="13">
                  <c:v>13.5</c:v>
                </c:pt>
                <c:pt idx="14">
                  <c:v>14</c:v>
                </c:pt>
                <c:pt idx="15">
                  <c:v>14.5</c:v>
                </c:pt>
                <c:pt idx="16">
                  <c:v>15</c:v>
                </c:pt>
                <c:pt idx="17">
                  <c:v>15.5</c:v>
                </c:pt>
                <c:pt idx="18">
                  <c:v>16</c:v>
                </c:pt>
                <c:pt idx="19">
                  <c:v>16.5</c:v>
                </c:pt>
                <c:pt idx="20">
                  <c:v>17</c:v>
                </c:pt>
                <c:pt idx="21">
                  <c:v>17.5</c:v>
                </c:pt>
                <c:pt idx="22">
                  <c:v>18</c:v>
                </c:pt>
                <c:pt idx="23">
                  <c:v>18.5</c:v>
                </c:pt>
                <c:pt idx="24">
                  <c:v>19</c:v>
                </c:pt>
                <c:pt idx="25">
                  <c:v>19.5</c:v>
                </c:pt>
                <c:pt idx="26">
                  <c:v>20</c:v>
                </c:pt>
                <c:pt idx="27">
                  <c:v>20.5</c:v>
                </c:pt>
                <c:pt idx="28">
                  <c:v>21</c:v>
                </c:pt>
                <c:pt idx="29">
                  <c:v>21.5</c:v>
                </c:pt>
                <c:pt idx="30">
                  <c:v>22</c:v>
                </c:pt>
                <c:pt idx="31">
                  <c:v>22.5</c:v>
                </c:pt>
                <c:pt idx="32">
                  <c:v>23</c:v>
                </c:pt>
                <c:pt idx="33">
                  <c:v>23.5</c:v>
                </c:pt>
                <c:pt idx="34">
                  <c:v>24</c:v>
                </c:pt>
                <c:pt idx="35">
                  <c:v>24.5</c:v>
                </c:pt>
                <c:pt idx="36">
                  <c:v>25</c:v>
                </c:pt>
                <c:pt idx="37">
                  <c:v>25.5</c:v>
                </c:pt>
                <c:pt idx="38">
                  <c:v>26</c:v>
                </c:pt>
                <c:pt idx="39">
                  <c:v>26.5</c:v>
                </c:pt>
                <c:pt idx="40">
                  <c:v>27</c:v>
                </c:pt>
                <c:pt idx="41">
                  <c:v>27.5</c:v>
                </c:pt>
                <c:pt idx="42">
                  <c:v>28</c:v>
                </c:pt>
                <c:pt idx="43">
                  <c:v>28.5</c:v>
                </c:pt>
                <c:pt idx="44">
                  <c:v>29</c:v>
                </c:pt>
                <c:pt idx="45">
                  <c:v>29.5</c:v>
                </c:pt>
                <c:pt idx="46">
                  <c:v>30</c:v>
                </c:pt>
                <c:pt idx="47">
                  <c:v>30.5</c:v>
                </c:pt>
                <c:pt idx="48">
                  <c:v>31</c:v>
                </c:pt>
                <c:pt idx="49">
                  <c:v>31.5</c:v>
                </c:pt>
                <c:pt idx="50">
                  <c:v>32</c:v>
                </c:pt>
                <c:pt idx="51">
                  <c:v>32.5</c:v>
                </c:pt>
                <c:pt idx="52">
                  <c:v>33</c:v>
                </c:pt>
                <c:pt idx="53">
                  <c:v>33.5</c:v>
                </c:pt>
                <c:pt idx="54">
                  <c:v>34</c:v>
                </c:pt>
                <c:pt idx="55">
                  <c:v>34.5</c:v>
                </c:pt>
                <c:pt idx="56">
                  <c:v>35</c:v>
                </c:pt>
                <c:pt idx="57">
                  <c:v>35.5</c:v>
                </c:pt>
                <c:pt idx="58">
                  <c:v>36</c:v>
                </c:pt>
                <c:pt idx="59">
                  <c:v>36.5</c:v>
                </c:pt>
                <c:pt idx="60">
                  <c:v>37</c:v>
                </c:pt>
                <c:pt idx="61">
                  <c:v>37.5</c:v>
                </c:pt>
                <c:pt idx="62">
                  <c:v>38</c:v>
                </c:pt>
                <c:pt idx="63">
                  <c:v>38.5</c:v>
                </c:pt>
                <c:pt idx="64">
                  <c:v>39</c:v>
                </c:pt>
                <c:pt idx="65">
                  <c:v>39.5</c:v>
                </c:pt>
                <c:pt idx="66">
                  <c:v>40</c:v>
                </c:pt>
                <c:pt idx="67">
                  <c:v>40.5</c:v>
                </c:pt>
                <c:pt idx="68">
                  <c:v>41</c:v>
                </c:pt>
                <c:pt idx="69">
                  <c:v>41.5</c:v>
                </c:pt>
                <c:pt idx="70">
                  <c:v>42</c:v>
                </c:pt>
                <c:pt idx="71">
                  <c:v>42.5</c:v>
                </c:pt>
                <c:pt idx="72">
                  <c:v>43</c:v>
                </c:pt>
                <c:pt idx="73">
                  <c:v>43.5</c:v>
                </c:pt>
                <c:pt idx="74">
                  <c:v>44</c:v>
                </c:pt>
                <c:pt idx="75">
                  <c:v>44.5</c:v>
                </c:pt>
                <c:pt idx="76">
                  <c:v>45</c:v>
                </c:pt>
                <c:pt idx="77">
                  <c:v>45.5</c:v>
                </c:pt>
                <c:pt idx="78">
                  <c:v>46</c:v>
                </c:pt>
                <c:pt idx="79">
                  <c:v>46.5</c:v>
                </c:pt>
                <c:pt idx="80">
                  <c:v>47</c:v>
                </c:pt>
                <c:pt idx="81">
                  <c:v>47.5</c:v>
                </c:pt>
                <c:pt idx="82">
                  <c:v>48</c:v>
                </c:pt>
                <c:pt idx="83">
                  <c:v>48.5</c:v>
                </c:pt>
                <c:pt idx="84">
                  <c:v>49</c:v>
                </c:pt>
                <c:pt idx="85">
                  <c:v>49.5</c:v>
                </c:pt>
                <c:pt idx="86">
                  <c:v>50</c:v>
                </c:pt>
              </c:numCache>
            </c:numRef>
          </c:xVal>
          <c:yVal>
            <c:numRef>
              <c:f>a!$F$2:$F$88</c:f>
              <c:numCache>
                <c:formatCode>General</c:formatCode>
                <c:ptCount val="87"/>
                <c:pt idx="0">
                  <c:v>2.1895475835889414E-2</c:v>
                </c:pt>
                <c:pt idx="1">
                  <c:v>2.617072582572481E-2</c:v>
                </c:pt>
                <c:pt idx="2">
                  <c:v>3.0922603322466474E-2</c:v>
                </c:pt>
                <c:pt idx="3">
                  <c:v>3.6169459700696176E-2</c:v>
                </c:pt>
                <c:pt idx="4">
                  <c:v>4.1929175911882513E-2</c:v>
                </c:pt>
                <c:pt idx="5">
                  <c:v>4.8219201261340577E-2</c:v>
                </c:pt>
                <c:pt idx="6">
                  <c:v>5.5056587025218991E-2</c:v>
                </c:pt>
                <c:pt idx="7">
                  <c:v>6.2458015828524928E-2</c:v>
                </c:pt>
                <c:pt idx="8">
                  <c:v>7.0439827503071845E-2</c:v>
                </c:pt>
                <c:pt idx="9">
                  <c:v>7.9018041993974192E-2</c:v>
                </c:pt>
                <c:pt idx="10">
                  <c:v>8.82083797698546E-2</c:v>
                </c:pt>
                <c:pt idx="11">
                  <c:v>9.8026280105052085E-2</c:v>
                </c:pt>
                <c:pt idx="12">
                  <c:v>0.1084869175347465</c:v>
                </c:pt>
                <c:pt idx="13">
                  <c:v>0.11960521673106565</c:v>
                </c:pt>
                <c:pt idx="14">
                  <c:v>0.13139586600634343</c:v>
                </c:pt>
                <c:pt idx="15">
                  <c:v>0.14387332961616422</c:v>
                </c:pt>
                <c:pt idx="16">
                  <c:v>0.15705185900774937</c:v>
                </c:pt>
                <c:pt idx="17">
                  <c:v>0.17094550313719434</c:v>
                </c:pt>
                <c:pt idx="18">
                  <c:v>0.18556811796097999</c:v>
                </c:pt>
                <c:pt idx="19">
                  <c:v>0.20093337519224158</c:v>
                </c:pt>
                <c:pt idx="20">
                  <c:v>0.2170547703998533</c:v>
                </c:pt>
                <c:pt idx="21">
                  <c:v>0.23394563051799483</c:v>
                </c:pt>
                <c:pt idx="22">
                  <c:v>0.25161912082511834</c:v>
                </c:pt>
                <c:pt idx="23">
                  <c:v>0.27008825144383697</c:v>
                </c:pt>
                <c:pt idx="24">
                  <c:v>0.28936588340696573</c:v>
                </c:pt>
                <c:pt idx="25">
                  <c:v>0.30946473432957178</c:v>
                </c:pt>
                <c:pt idx="26">
                  <c:v>0.31990498263250966</c:v>
                </c:pt>
                <c:pt idx="27">
                  <c:v>0.3396772237316753</c:v>
                </c:pt>
                <c:pt idx="28">
                  <c:v>0.36002383636905333</c:v>
                </c:pt>
                <c:pt idx="29">
                  <c:v>0.38094482054464379</c:v>
                </c:pt>
                <c:pt idx="30">
                  <c:v>0.40244017625844652</c:v>
                </c:pt>
                <c:pt idx="31">
                  <c:v>0.42450990351046158</c:v>
                </c:pt>
                <c:pt idx="32">
                  <c:v>0.44715400230068891</c:v>
                </c:pt>
                <c:pt idx="33">
                  <c:v>0.47037247262912868</c:v>
                </c:pt>
                <c:pt idx="34">
                  <c:v>0.49416531449578077</c:v>
                </c:pt>
                <c:pt idx="35">
                  <c:v>0.51853252790064519</c:v>
                </c:pt>
                <c:pt idx="36">
                  <c:v>0.54347411284372193</c:v>
                </c:pt>
                <c:pt idx="37">
                  <c:v>0.56899006932501106</c:v>
                </c:pt>
                <c:pt idx="38">
                  <c:v>0.59508039734451246</c:v>
                </c:pt>
                <c:pt idx="39">
                  <c:v>0.62174509690222635</c:v>
                </c:pt>
                <c:pt idx="40">
                  <c:v>0.64898416799815251</c:v>
                </c:pt>
                <c:pt idx="41">
                  <c:v>0.67679761063229094</c:v>
                </c:pt>
                <c:pt idx="42">
                  <c:v>0.70518542480464186</c:v>
                </c:pt>
                <c:pt idx="43">
                  <c:v>0.73414761051520494</c:v>
                </c:pt>
                <c:pt idx="44">
                  <c:v>0.7636841677639804</c:v>
                </c:pt>
                <c:pt idx="45">
                  <c:v>0.79379509655096825</c:v>
                </c:pt>
                <c:pt idx="46">
                  <c:v>0.82448039687616825</c:v>
                </c:pt>
                <c:pt idx="47">
                  <c:v>0.85574006873958097</c:v>
                </c:pt>
                <c:pt idx="48">
                  <c:v>0.88757411214120585</c:v>
                </c:pt>
                <c:pt idx="49">
                  <c:v>0.919982527081043</c:v>
                </c:pt>
                <c:pt idx="50">
                  <c:v>0.95296531355909253</c:v>
                </c:pt>
                <c:pt idx="51">
                  <c:v>0.98652247157535444</c:v>
                </c:pt>
                <c:pt idx="52">
                  <c:v>1.0206540011298286</c:v>
                </c:pt>
                <c:pt idx="53">
                  <c:v>1.0553599022225151</c:v>
                </c:pt>
                <c:pt idx="54">
                  <c:v>1.090640174853414</c:v>
                </c:pt>
                <c:pt idx="55">
                  <c:v>1.1264948190225252</c:v>
                </c:pt>
                <c:pt idx="56">
                  <c:v>1.1629238347298489</c:v>
                </c:pt>
                <c:pt idx="57">
                  <c:v>1.1999272219753847</c:v>
                </c:pt>
                <c:pt idx="58">
                  <c:v>1.237504980759133</c:v>
                </c:pt>
                <c:pt idx="59">
                  <c:v>1.2756571110810935</c:v>
                </c:pt>
                <c:pt idx="60">
                  <c:v>1.3143836129412665</c:v>
                </c:pt>
                <c:pt idx="61">
                  <c:v>1.3536844863396518</c:v>
                </c:pt>
                <c:pt idx="62">
                  <c:v>1.3935597312762493</c:v>
                </c:pt>
                <c:pt idx="63">
                  <c:v>1.4340093477510591</c:v>
                </c:pt>
                <c:pt idx="64">
                  <c:v>1.4750333357640817</c:v>
                </c:pt>
                <c:pt idx="65">
                  <c:v>1.5166316953153163</c:v>
                </c:pt>
                <c:pt idx="66">
                  <c:v>1.5588044264047634</c:v>
                </c:pt>
                <c:pt idx="67">
                  <c:v>1.6015515290324225</c:v>
                </c:pt>
                <c:pt idx="68">
                  <c:v>1.6448730031982941</c:v>
                </c:pt>
                <c:pt idx="69">
                  <c:v>1.6887688489023782</c:v>
                </c:pt>
                <c:pt idx="70">
                  <c:v>1.7332390661446744</c:v>
                </c:pt>
                <c:pt idx="71">
                  <c:v>1.7782836549251833</c:v>
                </c:pt>
                <c:pt idx="72">
                  <c:v>1.8239026152439042</c:v>
                </c:pt>
                <c:pt idx="73">
                  <c:v>1.8700959471008378</c:v>
                </c:pt>
                <c:pt idx="74">
                  <c:v>1.9168636504959833</c:v>
                </c:pt>
                <c:pt idx="75">
                  <c:v>1.9642057254293412</c:v>
                </c:pt>
                <c:pt idx="76">
                  <c:v>2.0121221719009119</c:v>
                </c:pt>
                <c:pt idx="77">
                  <c:v>2.0606129899106942</c:v>
                </c:pt>
                <c:pt idx="78">
                  <c:v>2.1096781794586894</c:v>
                </c:pt>
                <c:pt idx="79">
                  <c:v>2.1593177405448967</c:v>
                </c:pt>
                <c:pt idx="80">
                  <c:v>2.2095316731693164</c:v>
                </c:pt>
                <c:pt idx="81">
                  <c:v>2.2603199773319482</c:v>
                </c:pt>
                <c:pt idx="82">
                  <c:v>2.311682653032793</c:v>
                </c:pt>
                <c:pt idx="83">
                  <c:v>2.3636197002718493</c:v>
                </c:pt>
                <c:pt idx="84">
                  <c:v>2.4161311190491186</c:v>
                </c:pt>
                <c:pt idx="85">
                  <c:v>2.4692169093645999</c:v>
                </c:pt>
                <c:pt idx="86">
                  <c:v>2.5228770712182937</c:v>
                </c:pt>
              </c:numCache>
            </c:numRef>
          </c:yVal>
          <c:smooth val="0"/>
          <c:extLst>
            <c:ext xmlns:c16="http://schemas.microsoft.com/office/drawing/2014/chart" uri="{C3380CC4-5D6E-409C-BE32-E72D297353CC}">
              <c16:uniqueId val="{00000000-BF0B-4BB9-B98D-FD309A532271}"/>
            </c:ext>
          </c:extLst>
        </c:ser>
        <c:dLbls>
          <c:showLegendKey val="0"/>
          <c:showVal val="0"/>
          <c:showCatName val="0"/>
          <c:showSerName val="0"/>
          <c:showPercent val="0"/>
          <c:showBubbleSize val="0"/>
        </c:dLbls>
        <c:axId val="620504952"/>
        <c:axId val="620502000"/>
      </c:scatterChart>
      <c:valAx>
        <c:axId val="620504952"/>
        <c:scaling>
          <c:orientation val="minMax"/>
          <c:max val="50"/>
          <c:min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620502000"/>
        <c:crosses val="autoZero"/>
        <c:crossBetween val="midCat"/>
      </c:valAx>
      <c:valAx>
        <c:axId val="620502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6205049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447676</xdr:colOff>
      <xdr:row>3</xdr:row>
      <xdr:rowOff>457201</xdr:rowOff>
    </xdr:from>
    <xdr:to>
      <xdr:col>3</xdr:col>
      <xdr:colOff>6467475</xdr:colOff>
      <xdr:row>21</xdr:row>
      <xdr:rowOff>100345</xdr:rowOff>
    </xdr:to>
    <xdr:pic>
      <xdr:nvPicPr>
        <xdr:cNvPr id="4" name="Kép 3"/>
        <xdr:cNvPicPr>
          <a:picLocks noChangeAspect="1"/>
        </xdr:cNvPicPr>
      </xdr:nvPicPr>
      <xdr:blipFill>
        <a:blip xmlns:r="http://schemas.openxmlformats.org/officeDocument/2006/relationships" r:embed="rId1"/>
        <a:stretch>
          <a:fillRect/>
        </a:stretch>
      </xdr:blipFill>
      <xdr:spPr>
        <a:xfrm>
          <a:off x="1352551" y="1190626"/>
          <a:ext cx="6496049" cy="4243719"/>
        </a:xfrm>
        <a:prstGeom prst="rect">
          <a:avLst/>
        </a:prstGeom>
      </xdr:spPr>
    </xdr:pic>
    <xdr:clientData/>
  </xdr:twoCellAnchor>
  <xdr:twoCellAnchor>
    <xdr:from>
      <xdr:col>3</xdr:col>
      <xdr:colOff>6143625</xdr:colOff>
      <xdr:row>10</xdr:row>
      <xdr:rowOff>104775</xdr:rowOff>
    </xdr:from>
    <xdr:to>
      <xdr:col>3</xdr:col>
      <xdr:colOff>7391400</xdr:colOff>
      <xdr:row>14</xdr:row>
      <xdr:rowOff>104775</xdr:rowOff>
    </xdr:to>
    <xdr:cxnSp macro="">
      <xdr:nvCxnSpPr>
        <xdr:cNvPr id="5" name="Egyenes összekötő nyíllal 4"/>
        <xdr:cNvCxnSpPr/>
      </xdr:nvCxnSpPr>
      <xdr:spPr>
        <a:xfrm flipH="1">
          <a:off x="7524750" y="2809875"/>
          <a:ext cx="1247775" cy="962025"/>
        </a:xfrm>
        <a:prstGeom prst="straightConnector1">
          <a:avLst/>
        </a:prstGeom>
        <a:ln w="635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200025</xdr:colOff>
      <xdr:row>0</xdr:row>
      <xdr:rowOff>47624</xdr:rowOff>
    </xdr:from>
    <xdr:to>
      <xdr:col>28</xdr:col>
      <xdr:colOff>485774</xdr:colOff>
      <xdr:row>22</xdr:row>
      <xdr:rowOff>114300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142874</xdr:colOff>
      <xdr:row>0</xdr:row>
      <xdr:rowOff>76199</xdr:rowOff>
    </xdr:from>
    <xdr:to>
      <xdr:col>23</xdr:col>
      <xdr:colOff>400050</xdr:colOff>
      <xdr:row>21</xdr:row>
      <xdr:rowOff>104774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U67"/>
  <sheetViews>
    <sheetView showGridLines="0" tabSelected="1" workbookViewId="0"/>
  </sheetViews>
  <sheetFormatPr defaultRowHeight="18.75" x14ac:dyDescent="0.3"/>
  <cols>
    <col min="1" max="1" width="7.140625" style="144" customWidth="1"/>
    <col min="2" max="2" width="6.42578125" style="144" customWidth="1"/>
    <col min="3" max="3" width="7.140625" style="144" customWidth="1"/>
    <col min="4" max="4" width="147.5703125" style="144" customWidth="1"/>
    <col min="5" max="16384" width="9.140625" style="144"/>
  </cols>
  <sheetData>
    <row r="1" spans="1:4" ht="19.5" x14ac:dyDescent="0.35">
      <c r="A1" s="143" t="s">
        <v>115</v>
      </c>
    </row>
    <row r="2" spans="1:4" x14ac:dyDescent="0.3">
      <c r="A2" s="144" t="s">
        <v>116</v>
      </c>
    </row>
    <row r="3" spans="1:4" ht="19.5" x14ac:dyDescent="0.35">
      <c r="A3" s="143" t="s">
        <v>117</v>
      </c>
    </row>
    <row r="4" spans="1:4" ht="42.75" customHeight="1" x14ac:dyDescent="0.3">
      <c r="B4" s="171" t="s">
        <v>118</v>
      </c>
      <c r="C4" s="172"/>
      <c r="D4" s="172"/>
    </row>
    <row r="5" spans="1:4" x14ac:dyDescent="0.3">
      <c r="B5" s="143"/>
    </row>
    <row r="6" spans="1:4" x14ac:dyDescent="0.3">
      <c r="B6" s="143"/>
    </row>
    <row r="7" spans="1:4" x14ac:dyDescent="0.3">
      <c r="B7" s="143"/>
    </row>
    <row r="8" spans="1:4" x14ac:dyDescent="0.3">
      <c r="B8" s="143"/>
    </row>
    <row r="9" spans="1:4" x14ac:dyDescent="0.3">
      <c r="B9" s="143"/>
    </row>
    <row r="10" spans="1:4" x14ac:dyDescent="0.3">
      <c r="B10" s="143"/>
    </row>
    <row r="11" spans="1:4" ht="19.5" x14ac:dyDescent="0.35">
      <c r="B11" s="143"/>
      <c r="D11" s="145"/>
    </row>
    <row r="12" spans="1:4" x14ac:dyDescent="0.3">
      <c r="B12" s="143"/>
      <c r="D12" s="146"/>
    </row>
    <row r="13" spans="1:4" x14ac:dyDescent="0.3">
      <c r="B13" s="143"/>
    </row>
    <row r="14" spans="1:4" x14ac:dyDescent="0.3">
      <c r="B14" s="143"/>
    </row>
    <row r="15" spans="1:4" x14ac:dyDescent="0.3">
      <c r="B15" s="143"/>
    </row>
    <row r="16" spans="1:4" x14ac:dyDescent="0.3">
      <c r="B16" s="143"/>
    </row>
    <row r="17" spans="1:4" x14ac:dyDescent="0.3">
      <c r="B17" s="143"/>
    </row>
    <row r="18" spans="1:4" x14ac:dyDescent="0.3">
      <c r="B18" s="143"/>
    </row>
    <row r="19" spans="1:4" x14ac:dyDescent="0.3">
      <c r="B19" s="143"/>
    </row>
    <row r="20" spans="1:4" x14ac:dyDescent="0.3">
      <c r="B20" s="143"/>
    </row>
    <row r="21" spans="1:4" x14ac:dyDescent="0.3">
      <c r="B21" s="143"/>
    </row>
    <row r="22" spans="1:4" ht="19.5" thickBot="1" x14ac:dyDescent="0.35">
      <c r="B22" s="143"/>
    </row>
    <row r="23" spans="1:4" s="150" customFormat="1" ht="33" customHeight="1" thickTop="1" thickBot="1" x14ac:dyDescent="0.3">
      <c r="A23" s="147" t="s">
        <v>119</v>
      </c>
      <c r="B23" s="148"/>
      <c r="C23" s="149"/>
      <c r="D23" s="148"/>
    </row>
    <row r="24" spans="1:4" s="154" customFormat="1" ht="18.75" customHeight="1" thickTop="1" x14ac:dyDescent="0.25">
      <c r="A24" s="151"/>
      <c r="B24" s="152" t="s">
        <v>141</v>
      </c>
      <c r="C24" s="153"/>
      <c r="D24" s="152"/>
    </row>
    <row r="25" spans="1:4" s="154" customFormat="1" ht="18.75" customHeight="1" x14ac:dyDescent="0.25">
      <c r="A25" s="151"/>
      <c r="B25" s="152" t="s">
        <v>142</v>
      </c>
      <c r="C25" s="153"/>
      <c r="D25" s="152"/>
    </row>
    <row r="26" spans="1:4" s="154" customFormat="1" ht="18.75" customHeight="1" x14ac:dyDescent="0.25">
      <c r="A26" s="151"/>
      <c r="B26" s="174" t="s">
        <v>132</v>
      </c>
      <c r="C26" s="174"/>
      <c r="D26" s="174"/>
    </row>
    <row r="27" spans="1:4" s="154" customFormat="1" ht="18.75" customHeight="1" x14ac:dyDescent="0.25">
      <c r="A27" s="151"/>
      <c r="B27" s="174"/>
      <c r="C27" s="174"/>
      <c r="D27" s="174"/>
    </row>
    <row r="28" spans="1:4" s="154" customFormat="1" ht="18.75" customHeight="1" x14ac:dyDescent="0.25">
      <c r="A28" s="151"/>
      <c r="B28" s="174"/>
      <c r="C28" s="174"/>
      <c r="D28" s="174"/>
    </row>
    <row r="29" spans="1:4" s="154" customFormat="1" ht="18.75" customHeight="1" x14ac:dyDescent="0.3">
      <c r="A29" s="151"/>
      <c r="B29" s="155"/>
      <c r="C29" s="6" t="s">
        <v>120</v>
      </c>
      <c r="D29" s="155"/>
    </row>
    <row r="30" spans="1:4" s="166" customFormat="1" ht="24" customHeight="1" x14ac:dyDescent="0.35">
      <c r="A30" s="165"/>
      <c r="B30" s="176" t="s">
        <v>131</v>
      </c>
      <c r="C30" s="176"/>
      <c r="D30" s="176"/>
    </row>
    <row r="31" spans="1:4" s="154" customFormat="1" ht="18.75" customHeight="1" x14ac:dyDescent="0.25">
      <c r="A31" s="151"/>
      <c r="B31" s="156" t="s">
        <v>121</v>
      </c>
      <c r="C31" s="155"/>
      <c r="D31" s="155"/>
    </row>
    <row r="32" spans="1:4" s="154" customFormat="1" ht="18.75" customHeight="1" x14ac:dyDescent="0.25">
      <c r="A32" s="151"/>
      <c r="B32" s="156" t="s">
        <v>122</v>
      </c>
      <c r="C32" s="155"/>
      <c r="D32" s="155"/>
    </row>
    <row r="33" spans="1:21" s="154" customFormat="1" ht="18.75" customHeight="1" x14ac:dyDescent="0.25">
      <c r="A33" s="151"/>
      <c r="B33" s="156"/>
      <c r="C33" s="154" t="s">
        <v>123</v>
      </c>
      <c r="D33"/>
      <c r="E33"/>
      <c r="F33"/>
      <c r="G33"/>
      <c r="K33"/>
      <c r="L33"/>
      <c r="M33"/>
      <c r="N33"/>
      <c r="O33"/>
      <c r="P33"/>
      <c r="Q33"/>
      <c r="R33"/>
      <c r="S33"/>
      <c r="T33"/>
      <c r="U33"/>
    </row>
    <row r="34" spans="1:21" s="154" customFormat="1" ht="18.75" customHeight="1" x14ac:dyDescent="0.25">
      <c r="A34" s="151"/>
      <c r="B34" s="156"/>
      <c r="C34" s="177" t="s">
        <v>124</v>
      </c>
      <c r="D34" s="177"/>
    </row>
    <row r="35" spans="1:21" s="158" customFormat="1" ht="18.75" customHeight="1" x14ac:dyDescent="0.25">
      <c r="A35" s="157"/>
      <c r="B35" s="155"/>
      <c r="C35" s="177"/>
      <c r="D35" s="177"/>
    </row>
    <row r="36" spans="1:21" s="158" customFormat="1" ht="18.75" customHeight="1" x14ac:dyDescent="0.25">
      <c r="A36" s="157"/>
      <c r="B36" s="155"/>
      <c r="C36" s="178" t="s">
        <v>136</v>
      </c>
      <c r="D36" s="178"/>
    </row>
    <row r="37" spans="1:21" s="158" customFormat="1" ht="18.75" customHeight="1" x14ac:dyDescent="0.25">
      <c r="A37" s="157"/>
      <c r="B37" s="155"/>
      <c r="C37" s="178"/>
      <c r="D37" s="178"/>
    </row>
    <row r="38" spans="1:21" s="158" customFormat="1" ht="35.25" customHeight="1" x14ac:dyDescent="0.25">
      <c r="A38" s="157"/>
      <c r="B38" s="155"/>
      <c r="C38" s="177" t="s">
        <v>135</v>
      </c>
      <c r="D38" s="177"/>
    </row>
    <row r="39" spans="1:21" s="158" customFormat="1" ht="18.75" customHeight="1" x14ac:dyDescent="0.25">
      <c r="A39" s="157"/>
      <c r="B39" s="156"/>
      <c r="C39" s="160"/>
      <c r="D39" s="170" t="s">
        <v>125</v>
      </c>
    </row>
    <row r="40" spans="1:21" s="158" customFormat="1" ht="18.75" customHeight="1" x14ac:dyDescent="0.25">
      <c r="A40" s="157"/>
      <c r="B40" s="156"/>
      <c r="C40" s="160"/>
      <c r="D40" s="170"/>
    </row>
    <row r="41" spans="1:21" s="158" customFormat="1" ht="18.75" customHeight="1" x14ac:dyDescent="0.25">
      <c r="A41" s="157"/>
      <c r="B41" s="156"/>
      <c r="C41" s="160"/>
      <c r="D41" s="170"/>
    </row>
    <row r="42" spans="1:21" s="158" customFormat="1" ht="18.75" customHeight="1" x14ac:dyDescent="0.25">
      <c r="A42" s="157"/>
      <c r="B42" s="156"/>
      <c r="C42" s="160" t="s">
        <v>140</v>
      </c>
      <c r="D42" s="159"/>
    </row>
    <row r="43" spans="1:21" s="158" customFormat="1" ht="18.75" customHeight="1" x14ac:dyDescent="0.25">
      <c r="A43" s="157"/>
      <c r="B43" s="156"/>
      <c r="C43" s="160"/>
      <c r="D43" s="162"/>
    </row>
    <row r="44" spans="1:21" s="158" customFormat="1" ht="18.75" customHeight="1" x14ac:dyDescent="0.25">
      <c r="A44" s="173" t="s">
        <v>139</v>
      </c>
      <c r="B44" s="173"/>
      <c r="C44" s="173"/>
      <c r="D44" s="173"/>
    </row>
    <row r="45" spans="1:21" s="158" customFormat="1" ht="18.75" customHeight="1" x14ac:dyDescent="0.25">
      <c r="A45" s="173"/>
      <c r="B45" s="173"/>
      <c r="C45" s="173"/>
      <c r="D45" s="173"/>
    </row>
    <row r="46" spans="1:21" s="158" customFormat="1" ht="18.75" customHeight="1" x14ac:dyDescent="0.25">
      <c r="A46" s="163"/>
      <c r="B46" s="163"/>
      <c r="C46" s="163"/>
      <c r="D46" s="163"/>
    </row>
    <row r="47" spans="1:21" s="158" customFormat="1" ht="18.75" customHeight="1" thickBot="1" x14ac:dyDescent="0.3">
      <c r="A47" s="157"/>
      <c r="B47" s="156"/>
    </row>
    <row r="48" spans="1:21" s="150" customFormat="1" ht="33" customHeight="1" thickTop="1" thickBot="1" x14ac:dyDescent="0.3">
      <c r="A48" s="147" t="s">
        <v>126</v>
      </c>
      <c r="B48" s="148"/>
      <c r="C48" s="149"/>
      <c r="D48" s="148"/>
    </row>
    <row r="49" spans="1:4" s="158" customFormat="1" ht="18.75" customHeight="1" thickTop="1" x14ac:dyDescent="0.25">
      <c r="A49" s="157"/>
      <c r="B49" s="156" t="s">
        <v>127</v>
      </c>
      <c r="C49" s="160"/>
      <c r="D49" s="159"/>
    </row>
    <row r="50" spans="1:4" s="158" customFormat="1" ht="18.75" customHeight="1" x14ac:dyDescent="0.25">
      <c r="A50" s="157"/>
      <c r="B50" s="156" t="s">
        <v>133</v>
      </c>
      <c r="C50" s="160"/>
      <c r="D50" s="159"/>
    </row>
    <row r="51" spans="1:4" s="158" customFormat="1" ht="18.75" customHeight="1" x14ac:dyDescent="0.25">
      <c r="A51" s="157"/>
      <c r="B51" s="156" t="s">
        <v>137</v>
      </c>
      <c r="C51" s="160"/>
      <c r="D51" s="159"/>
    </row>
    <row r="52" spans="1:4" s="158" customFormat="1" ht="18.75" customHeight="1" x14ac:dyDescent="0.25">
      <c r="A52" s="157"/>
      <c r="B52" s="174" t="s">
        <v>128</v>
      </c>
      <c r="C52" s="174"/>
      <c r="D52" s="174"/>
    </row>
    <row r="53" spans="1:4" s="158" customFormat="1" ht="18.75" customHeight="1" x14ac:dyDescent="0.25">
      <c r="A53" s="157"/>
      <c r="B53" s="174"/>
      <c r="C53" s="174"/>
      <c r="D53" s="174"/>
    </row>
    <row r="54" spans="1:4" s="158" customFormat="1" ht="18.75" customHeight="1" thickBot="1" x14ac:dyDescent="0.3">
      <c r="A54" s="157"/>
      <c r="B54" s="156"/>
      <c r="C54" s="160"/>
      <c r="D54" s="159"/>
    </row>
    <row r="55" spans="1:4" s="150" customFormat="1" ht="33" customHeight="1" thickTop="1" thickBot="1" x14ac:dyDescent="0.3">
      <c r="A55" s="147" t="s">
        <v>129</v>
      </c>
      <c r="B55" s="148"/>
      <c r="C55" s="149"/>
      <c r="D55" s="148"/>
    </row>
    <row r="56" spans="1:4" s="158" customFormat="1" ht="18.75" customHeight="1" thickTop="1" x14ac:dyDescent="0.25">
      <c r="A56" s="157"/>
      <c r="B56" s="175" t="s">
        <v>134</v>
      </c>
      <c r="C56" s="175"/>
      <c r="D56" s="175"/>
    </row>
    <row r="57" spans="1:4" s="158" customFormat="1" ht="18.75" customHeight="1" x14ac:dyDescent="0.25">
      <c r="A57" s="157"/>
      <c r="B57" s="174"/>
      <c r="C57" s="174"/>
      <c r="D57" s="174"/>
    </row>
    <row r="58" spans="1:4" s="158" customFormat="1" ht="18.75" customHeight="1" x14ac:dyDescent="0.25">
      <c r="A58" s="157"/>
      <c r="B58" s="156" t="s">
        <v>130</v>
      </c>
      <c r="C58" s="160"/>
      <c r="D58" s="159"/>
    </row>
    <row r="59" spans="1:4" s="158" customFormat="1" ht="18.75" customHeight="1" x14ac:dyDescent="0.25">
      <c r="A59" s="157"/>
      <c r="B59" s="156" t="s">
        <v>138</v>
      </c>
      <c r="C59" s="160"/>
      <c r="D59" s="159"/>
    </row>
    <row r="60" spans="1:4" s="158" customFormat="1" ht="18.75" customHeight="1" x14ac:dyDescent="0.25">
      <c r="A60" s="157"/>
      <c r="B60" s="156"/>
      <c r="C60" s="160"/>
      <c r="D60" s="159"/>
    </row>
    <row r="61" spans="1:4" s="158" customFormat="1" ht="18.75" customHeight="1" x14ac:dyDescent="0.25">
      <c r="A61" s="157"/>
      <c r="B61" s="156"/>
      <c r="C61" s="160"/>
      <c r="D61" s="159"/>
    </row>
    <row r="62" spans="1:4" s="158" customFormat="1" ht="18.75" customHeight="1" x14ac:dyDescent="0.25">
      <c r="A62" s="157"/>
      <c r="B62" s="156"/>
      <c r="C62" s="160"/>
      <c r="D62" s="159"/>
    </row>
    <row r="63" spans="1:4" s="158" customFormat="1" ht="18.75" customHeight="1" x14ac:dyDescent="0.25">
      <c r="A63" s="157"/>
      <c r="B63" s="156"/>
      <c r="C63" s="160"/>
      <c r="D63" s="159"/>
    </row>
    <row r="64" spans="1:4" s="158" customFormat="1" ht="18.75" customHeight="1" x14ac:dyDescent="0.25">
      <c r="A64" s="157"/>
      <c r="B64" s="156"/>
      <c r="C64" s="160"/>
      <c r="D64" s="159"/>
    </row>
    <row r="65" spans="1:4" s="158" customFormat="1" ht="18.75" customHeight="1" x14ac:dyDescent="0.25">
      <c r="A65" s="157"/>
      <c r="B65" s="156"/>
      <c r="C65" s="160"/>
      <c r="D65" s="159"/>
    </row>
    <row r="66" spans="1:4" s="158" customFormat="1" ht="18.75" customHeight="1" x14ac:dyDescent="0.25">
      <c r="A66" s="157"/>
      <c r="B66" s="156"/>
      <c r="C66" s="160"/>
      <c r="D66" s="159"/>
    </row>
    <row r="67" spans="1:4" s="158" customFormat="1" ht="18.75" customHeight="1" x14ac:dyDescent="0.25">
      <c r="A67" s="157"/>
      <c r="B67" s="156"/>
      <c r="C67" s="160"/>
      <c r="D67" s="159"/>
    </row>
  </sheetData>
  <mergeCells count="10">
    <mergeCell ref="D39:D41"/>
    <mergeCell ref="B4:D4"/>
    <mergeCell ref="A44:D45"/>
    <mergeCell ref="B52:D53"/>
    <mergeCell ref="B56:D57"/>
    <mergeCell ref="B30:D30"/>
    <mergeCell ref="B26:D28"/>
    <mergeCell ref="C34:D35"/>
    <mergeCell ref="C36:D37"/>
    <mergeCell ref="C38:D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pageSetUpPr fitToPage="1"/>
  </sheetPr>
  <dimension ref="A1:Z87"/>
  <sheetViews>
    <sheetView zoomScale="75" zoomScaleNormal="75" zoomScalePageLayoutView="30" workbookViewId="0"/>
  </sheetViews>
  <sheetFormatPr defaultRowHeight="15.75" x14ac:dyDescent="0.25"/>
  <cols>
    <col min="1" max="1" width="12.5703125" customWidth="1"/>
    <col min="2" max="2" width="12.5703125" style="50" customWidth="1"/>
    <col min="3" max="3" width="14.42578125" style="50" bestFit="1" customWidth="1"/>
    <col min="4" max="4" width="15.140625" bestFit="1" customWidth="1"/>
    <col min="5" max="5" width="12.5703125" customWidth="1"/>
    <col min="6" max="6" width="14" customWidth="1"/>
    <col min="7" max="19" width="12.5703125" customWidth="1"/>
    <col min="20" max="20" width="7" customWidth="1"/>
    <col min="21" max="21" width="6.140625" customWidth="1"/>
    <col min="22" max="22" width="14" bestFit="1" customWidth="1"/>
    <col min="23" max="23" width="8.85546875" bestFit="1" customWidth="1"/>
    <col min="24" max="24" width="18.140625" bestFit="1" customWidth="1"/>
    <col min="27" max="27" width="12" customWidth="1"/>
  </cols>
  <sheetData>
    <row r="1" spans="1:26" ht="21" x14ac:dyDescent="0.35">
      <c r="A1" s="3" t="s">
        <v>0</v>
      </c>
      <c r="B1" s="4"/>
      <c r="C1" s="4"/>
      <c r="D1" s="3"/>
      <c r="E1" s="3" t="s">
        <v>58</v>
      </c>
      <c r="G1" s="3"/>
      <c r="H1" s="3"/>
      <c r="I1" s="3" t="s">
        <v>9</v>
      </c>
      <c r="J1" s="3"/>
      <c r="K1" s="3"/>
      <c r="L1" s="3" t="s">
        <v>64</v>
      </c>
      <c r="O1" s="1"/>
      <c r="P1" s="1"/>
      <c r="Q1" s="1"/>
      <c r="U1" s="2"/>
      <c r="Z1" s="2"/>
    </row>
    <row r="2" spans="1:26" ht="21" x14ac:dyDescent="0.35">
      <c r="A2" s="3" t="s">
        <v>25</v>
      </c>
      <c r="B2" s="4"/>
      <c r="C2" s="4"/>
      <c r="D2" s="3"/>
      <c r="E2" s="3" t="s">
        <v>59</v>
      </c>
      <c r="G2" s="3"/>
      <c r="H2" s="3"/>
      <c r="I2" s="3" t="s">
        <v>7</v>
      </c>
      <c r="J2" s="3"/>
      <c r="K2" s="3"/>
      <c r="O2" s="3" t="s">
        <v>1</v>
      </c>
      <c r="P2" s="1"/>
      <c r="Q2" s="1"/>
      <c r="U2" s="2"/>
      <c r="Z2" s="2"/>
    </row>
    <row r="3" spans="1:26" ht="21" x14ac:dyDescent="0.35">
      <c r="A3" s="3" t="s">
        <v>2</v>
      </c>
      <c r="B3" s="4"/>
      <c r="C3" s="4"/>
      <c r="D3" s="3"/>
      <c r="E3" s="3" t="s">
        <v>11</v>
      </c>
      <c r="G3" s="3"/>
      <c r="H3" s="3"/>
      <c r="I3" s="3" t="s">
        <v>12</v>
      </c>
      <c r="J3" s="3"/>
      <c r="K3" s="3"/>
      <c r="O3" s="3" t="s">
        <v>3</v>
      </c>
      <c r="P3" s="1"/>
      <c r="Q3" s="1"/>
      <c r="U3" s="2"/>
      <c r="Z3" s="2"/>
    </row>
    <row r="4" spans="1:26" ht="21" x14ac:dyDescent="0.35">
      <c r="A4" s="3" t="s">
        <v>4</v>
      </c>
      <c r="B4" s="4"/>
      <c r="C4" s="4"/>
      <c r="D4" s="3"/>
      <c r="E4" s="3" t="s">
        <v>8</v>
      </c>
      <c r="G4" s="3"/>
      <c r="H4" s="3"/>
      <c r="I4" s="3" t="s">
        <v>60</v>
      </c>
      <c r="J4" s="3"/>
      <c r="K4" s="3"/>
      <c r="L4" s="3" t="s">
        <v>62</v>
      </c>
      <c r="M4" s="5"/>
      <c r="O4" s="3" t="s">
        <v>5</v>
      </c>
      <c r="P4" s="1"/>
      <c r="Q4" s="1"/>
      <c r="U4" s="2"/>
      <c r="Z4" s="2"/>
    </row>
    <row r="5" spans="1:26" ht="21.75" thickBot="1" x14ac:dyDescent="0.4">
      <c r="A5" s="3" t="s">
        <v>6</v>
      </c>
      <c r="B5" s="4"/>
      <c r="C5" s="4"/>
      <c r="D5" s="3"/>
      <c r="E5" s="3" t="s">
        <v>10</v>
      </c>
      <c r="G5" s="3" t="s">
        <v>13</v>
      </c>
      <c r="H5" s="3"/>
      <c r="I5" s="3" t="s">
        <v>61</v>
      </c>
      <c r="L5" s="3" t="s">
        <v>63</v>
      </c>
      <c r="N5" s="5"/>
      <c r="O5" s="167"/>
      <c r="P5" s="168"/>
      <c r="Q5" s="169"/>
      <c r="U5" s="2"/>
      <c r="Z5" s="2"/>
    </row>
    <row r="6" spans="1:26" s="1" customFormat="1" ht="15" customHeight="1" x14ac:dyDescent="0.3">
      <c r="A6" s="199" t="s">
        <v>14</v>
      </c>
      <c r="B6" s="202" t="s">
        <v>15</v>
      </c>
      <c r="C6" s="205" t="s">
        <v>16</v>
      </c>
      <c r="D6" s="207"/>
      <c r="E6" s="208"/>
      <c r="F6" s="208"/>
      <c r="G6" s="208"/>
      <c r="H6" s="208"/>
      <c r="I6" s="208"/>
      <c r="J6" s="208"/>
      <c r="K6" s="208"/>
      <c r="L6" s="208"/>
      <c r="M6" s="208"/>
      <c r="N6" s="208"/>
      <c r="O6" s="208"/>
      <c r="P6" s="208"/>
      <c r="Q6" s="208"/>
      <c r="R6" s="208"/>
      <c r="S6" s="209"/>
    </row>
    <row r="7" spans="1:26" s="1" customFormat="1" ht="15" customHeight="1" x14ac:dyDescent="0.3">
      <c r="A7" s="200"/>
      <c r="B7" s="203"/>
      <c r="C7" s="206"/>
      <c r="D7" s="210" t="s">
        <v>18</v>
      </c>
      <c r="E7" s="211"/>
      <c r="F7" s="211"/>
      <c r="G7" s="211"/>
      <c r="H7" s="211"/>
      <c r="I7" s="211"/>
      <c r="J7" s="211"/>
      <c r="K7" s="211"/>
      <c r="L7" s="211"/>
      <c r="M7" s="211"/>
      <c r="N7" s="211"/>
      <c r="O7" s="212"/>
      <c r="P7" s="213" t="s">
        <v>19</v>
      </c>
      <c r="Q7" s="213"/>
      <c r="R7" s="213"/>
      <c r="S7" s="214"/>
      <c r="U7" s="6"/>
      <c r="Z7" s="6"/>
    </row>
    <row r="8" spans="1:26" s="1" customFormat="1" ht="15" customHeight="1" x14ac:dyDescent="0.3">
      <c r="A8" s="200"/>
      <c r="B8" s="203"/>
      <c r="C8" s="206"/>
      <c r="D8" s="95" t="s">
        <v>66</v>
      </c>
      <c r="E8" s="93" t="s">
        <v>67</v>
      </c>
      <c r="F8" s="95" t="s">
        <v>66</v>
      </c>
      <c r="G8" s="93" t="s">
        <v>26</v>
      </c>
      <c r="H8" s="95" t="s">
        <v>66</v>
      </c>
      <c r="I8" s="93" t="s">
        <v>27</v>
      </c>
      <c r="J8" s="95" t="s">
        <v>66</v>
      </c>
      <c r="K8" s="93" t="s">
        <v>69</v>
      </c>
      <c r="L8" s="95" t="s">
        <v>66</v>
      </c>
      <c r="M8" s="93" t="s">
        <v>70</v>
      </c>
      <c r="N8" s="95" t="s">
        <v>66</v>
      </c>
      <c r="O8" s="94" t="s">
        <v>53</v>
      </c>
      <c r="P8" s="215" t="s">
        <v>43</v>
      </c>
      <c r="Q8" s="216"/>
      <c r="R8" s="216" t="s">
        <v>44</v>
      </c>
      <c r="S8" s="217"/>
      <c r="U8" s="6"/>
      <c r="Z8" s="6"/>
    </row>
    <row r="9" spans="1:26" s="1" customFormat="1" ht="19.5" thickBot="1" x14ac:dyDescent="0.35">
      <c r="A9" s="201"/>
      <c r="B9" s="204"/>
      <c r="C9" s="7" t="s">
        <v>20</v>
      </c>
      <c r="D9" s="8" t="s">
        <v>21</v>
      </c>
      <c r="E9" s="8" t="s">
        <v>22</v>
      </c>
      <c r="F9" s="8" t="s">
        <v>21</v>
      </c>
      <c r="G9" s="8" t="s">
        <v>22</v>
      </c>
      <c r="H9" s="8" t="s">
        <v>21</v>
      </c>
      <c r="I9" s="8" t="s">
        <v>22</v>
      </c>
      <c r="J9" s="8" t="s">
        <v>21</v>
      </c>
      <c r="K9" s="8" t="s">
        <v>22</v>
      </c>
      <c r="L9" s="8" t="s">
        <v>21</v>
      </c>
      <c r="M9" s="8" t="s">
        <v>22</v>
      </c>
      <c r="N9" s="9" t="s">
        <v>21</v>
      </c>
      <c r="O9" s="10" t="s">
        <v>22</v>
      </c>
      <c r="P9" s="11" t="s">
        <v>21</v>
      </c>
      <c r="Q9" s="8" t="s">
        <v>22</v>
      </c>
      <c r="R9" s="8" t="s">
        <v>21</v>
      </c>
      <c r="S9" s="10" t="s">
        <v>22</v>
      </c>
      <c r="U9" s="6"/>
    </row>
    <row r="10" spans="1:26" s="1" customFormat="1" ht="18.75" x14ac:dyDescent="0.3">
      <c r="A10" s="218" t="s">
        <v>23</v>
      </c>
      <c r="B10" s="12">
        <v>7</v>
      </c>
      <c r="C10" s="13">
        <f>B10^2*PI()/40000</f>
        <v>3.8484510006474965E-3</v>
      </c>
      <c r="D10" s="14">
        <v>1</v>
      </c>
      <c r="E10" s="14"/>
      <c r="F10" s="14">
        <v>1</v>
      </c>
      <c r="G10" s="14"/>
      <c r="H10" s="14">
        <v>1</v>
      </c>
      <c r="I10" s="14"/>
      <c r="J10" s="14">
        <v>1</v>
      </c>
      <c r="K10" s="14"/>
      <c r="L10" s="14">
        <v>1</v>
      </c>
      <c r="M10" s="14"/>
      <c r="N10" s="14">
        <v>1</v>
      </c>
      <c r="O10" s="15"/>
      <c r="P10" s="16"/>
      <c r="Q10" s="14"/>
      <c r="R10" s="14"/>
      <c r="S10" s="15"/>
    </row>
    <row r="11" spans="1:26" s="1" customFormat="1" ht="18.75" x14ac:dyDescent="0.3">
      <c r="A11" s="218"/>
      <c r="B11" s="17">
        <v>8</v>
      </c>
      <c r="C11" s="18">
        <f t="shared" ref="C11:C53" si="0">B11^2*PI()/40000</f>
        <v>5.0265482457436689E-3</v>
      </c>
      <c r="D11" s="19">
        <v>1</v>
      </c>
      <c r="E11" s="19"/>
      <c r="F11" s="19">
        <v>1</v>
      </c>
      <c r="G11" s="19"/>
      <c r="H11" s="19">
        <v>1</v>
      </c>
      <c r="I11" s="19"/>
      <c r="J11" s="19">
        <v>1</v>
      </c>
      <c r="K11" s="19"/>
      <c r="L11" s="19">
        <v>1</v>
      </c>
      <c r="M11" s="19"/>
      <c r="N11" s="19">
        <v>1</v>
      </c>
      <c r="O11" s="20"/>
      <c r="P11" s="21"/>
      <c r="Q11" s="19"/>
      <c r="R11" s="19"/>
      <c r="S11" s="20"/>
      <c r="U11" s="6"/>
      <c r="Z11" s="6"/>
    </row>
    <row r="12" spans="1:26" s="1" customFormat="1" ht="18.75" x14ac:dyDescent="0.3">
      <c r="A12" s="218"/>
      <c r="B12" s="17">
        <v>9</v>
      </c>
      <c r="C12" s="18">
        <f t="shared" si="0"/>
        <v>6.3617251235193305E-3</v>
      </c>
      <c r="D12" s="19">
        <v>1</v>
      </c>
      <c r="E12" s="19">
        <v>8</v>
      </c>
      <c r="F12" s="19">
        <v>1</v>
      </c>
      <c r="G12" s="19">
        <v>7</v>
      </c>
      <c r="H12" s="19">
        <v>1</v>
      </c>
      <c r="I12" s="19"/>
      <c r="J12" s="19">
        <v>1</v>
      </c>
      <c r="K12" s="19"/>
      <c r="L12" s="19">
        <v>1</v>
      </c>
      <c r="M12" s="19"/>
      <c r="N12" s="19">
        <v>1</v>
      </c>
      <c r="O12" s="20"/>
      <c r="P12" s="21"/>
      <c r="Q12" s="19"/>
      <c r="R12" s="19"/>
      <c r="S12" s="20"/>
      <c r="T12" s="1">
        <v>8</v>
      </c>
    </row>
    <row r="13" spans="1:26" s="1" customFormat="1" ht="18.75" x14ac:dyDescent="0.3">
      <c r="A13" s="218"/>
      <c r="B13" s="17">
        <v>10</v>
      </c>
      <c r="C13" s="18">
        <f t="shared" si="0"/>
        <v>7.8539816339744835E-3</v>
      </c>
      <c r="D13" s="19">
        <v>1</v>
      </c>
      <c r="E13" s="19"/>
      <c r="F13" s="19">
        <v>1</v>
      </c>
      <c r="G13" s="19"/>
      <c r="H13" s="19">
        <v>1</v>
      </c>
      <c r="I13" s="19">
        <v>8</v>
      </c>
      <c r="J13" s="19">
        <v>1</v>
      </c>
      <c r="K13" s="19"/>
      <c r="L13" s="19">
        <v>1</v>
      </c>
      <c r="M13" s="19"/>
      <c r="N13" s="19">
        <v>1</v>
      </c>
      <c r="O13" s="20"/>
      <c r="P13" s="21"/>
      <c r="Q13" s="19"/>
      <c r="R13" s="19"/>
      <c r="S13" s="20"/>
      <c r="U13" s="6"/>
      <c r="Z13" s="6"/>
    </row>
    <row r="14" spans="1:26" s="1" customFormat="1" ht="18.75" x14ac:dyDescent="0.3">
      <c r="A14" s="218"/>
      <c r="B14" s="17">
        <v>11</v>
      </c>
      <c r="C14" s="18">
        <f t="shared" si="0"/>
        <v>9.5033177771091243E-3</v>
      </c>
      <c r="D14" s="19">
        <v>1</v>
      </c>
      <c r="E14" s="19"/>
      <c r="F14" s="19">
        <v>1</v>
      </c>
      <c r="G14" s="19"/>
      <c r="H14" s="19">
        <v>1</v>
      </c>
      <c r="I14" s="19"/>
      <c r="J14" s="19">
        <v>1</v>
      </c>
      <c r="K14" s="19"/>
      <c r="L14" s="19">
        <v>1</v>
      </c>
      <c r="M14" s="19"/>
      <c r="N14" s="19">
        <v>1</v>
      </c>
      <c r="O14" s="20"/>
      <c r="P14" s="21"/>
      <c r="Q14" s="19"/>
      <c r="R14" s="19"/>
      <c r="S14" s="20"/>
    </row>
    <row r="15" spans="1:26" s="1" customFormat="1" ht="18.75" x14ac:dyDescent="0.3">
      <c r="A15" s="218"/>
      <c r="B15" s="17">
        <v>12</v>
      </c>
      <c r="C15" s="18">
        <f t="shared" si="0"/>
        <v>1.1309733552923255E-2</v>
      </c>
      <c r="D15" s="19">
        <v>1</v>
      </c>
      <c r="E15" s="19">
        <v>10</v>
      </c>
      <c r="F15" s="19">
        <v>1</v>
      </c>
      <c r="G15" s="19">
        <v>9.5</v>
      </c>
      <c r="H15" s="19">
        <v>1</v>
      </c>
      <c r="I15" s="19"/>
      <c r="J15" s="19">
        <v>1</v>
      </c>
      <c r="K15" s="19"/>
      <c r="L15" s="19">
        <v>1</v>
      </c>
      <c r="M15" s="19"/>
      <c r="N15" s="19">
        <v>1</v>
      </c>
      <c r="O15" s="20"/>
      <c r="P15" s="21"/>
      <c r="Q15" s="19"/>
      <c r="R15" s="19"/>
      <c r="S15" s="20"/>
      <c r="T15" s="1">
        <v>10</v>
      </c>
      <c r="U15" s="6"/>
      <c r="Z15" s="6"/>
    </row>
    <row r="16" spans="1:26" s="1" customFormat="1" ht="18.75" x14ac:dyDescent="0.3">
      <c r="A16" s="218"/>
      <c r="B16" s="17">
        <v>13</v>
      </c>
      <c r="C16" s="18">
        <f t="shared" si="0"/>
        <v>1.3273228961416876E-2</v>
      </c>
      <c r="D16" s="19">
        <v>1</v>
      </c>
      <c r="E16" s="19"/>
      <c r="F16" s="19">
        <v>1</v>
      </c>
      <c r="G16" s="19"/>
      <c r="H16" s="19">
        <v>1</v>
      </c>
      <c r="I16" s="19"/>
      <c r="J16" s="19">
        <v>1</v>
      </c>
      <c r="K16" s="19"/>
      <c r="L16" s="19">
        <v>1</v>
      </c>
      <c r="M16" s="19"/>
      <c r="N16" s="19">
        <v>1</v>
      </c>
      <c r="O16" s="20"/>
      <c r="P16" s="21"/>
      <c r="Q16" s="19"/>
      <c r="R16" s="19"/>
      <c r="S16" s="20"/>
      <c r="U16" s="6"/>
    </row>
    <row r="17" spans="1:21" s="1" customFormat="1" ht="18.75" x14ac:dyDescent="0.3">
      <c r="A17" s="218"/>
      <c r="B17" s="17">
        <v>14</v>
      </c>
      <c r="C17" s="22">
        <f t="shared" si="0"/>
        <v>1.5393804002589986E-2</v>
      </c>
      <c r="D17" s="23">
        <v>1</v>
      </c>
      <c r="E17" s="23"/>
      <c r="F17" s="23">
        <v>1</v>
      </c>
      <c r="G17" s="23"/>
      <c r="H17" s="23">
        <v>1</v>
      </c>
      <c r="I17" s="23">
        <v>10</v>
      </c>
      <c r="J17" s="23">
        <v>1</v>
      </c>
      <c r="K17" s="23"/>
      <c r="L17" s="23">
        <v>1</v>
      </c>
      <c r="M17" s="23"/>
      <c r="N17" s="23">
        <v>1</v>
      </c>
      <c r="O17" s="24"/>
      <c r="P17" s="25"/>
      <c r="Q17" s="23"/>
      <c r="R17" s="23"/>
      <c r="S17" s="24"/>
    </row>
    <row r="18" spans="1:21" s="1" customFormat="1" ht="18.75" x14ac:dyDescent="0.3">
      <c r="A18" s="218"/>
      <c r="B18" s="17">
        <v>15</v>
      </c>
      <c r="C18" s="22">
        <f t="shared" si="0"/>
        <v>1.7671458676442587E-2</v>
      </c>
      <c r="D18" s="23">
        <v>1</v>
      </c>
      <c r="E18" s="23"/>
      <c r="F18" s="23">
        <v>1</v>
      </c>
      <c r="G18" s="23"/>
      <c r="H18" s="23">
        <v>1</v>
      </c>
      <c r="I18" s="23"/>
      <c r="J18" s="23">
        <v>1</v>
      </c>
      <c r="K18" s="23"/>
      <c r="L18" s="23">
        <v>1</v>
      </c>
      <c r="M18" s="23"/>
      <c r="N18" s="23">
        <v>1</v>
      </c>
      <c r="O18" s="24"/>
      <c r="P18" s="25"/>
      <c r="Q18" s="23"/>
      <c r="R18" s="23"/>
      <c r="S18" s="24"/>
    </row>
    <row r="19" spans="1:21" s="1" customFormat="1" ht="18.75" x14ac:dyDescent="0.3">
      <c r="A19" s="218"/>
      <c r="B19" s="17">
        <v>16</v>
      </c>
      <c r="C19" s="22">
        <f t="shared" si="0"/>
        <v>2.0106192982974676E-2</v>
      </c>
      <c r="D19" s="23">
        <v>1</v>
      </c>
      <c r="E19" s="23">
        <v>14</v>
      </c>
      <c r="F19" s="23">
        <v>1</v>
      </c>
      <c r="G19" s="23">
        <v>12</v>
      </c>
      <c r="H19" s="23">
        <v>1</v>
      </c>
      <c r="I19" s="23"/>
      <c r="J19" s="23">
        <v>1</v>
      </c>
      <c r="K19" s="23"/>
      <c r="L19" s="23">
        <v>1</v>
      </c>
      <c r="M19" s="23"/>
      <c r="N19" s="23">
        <v>1</v>
      </c>
      <c r="O19" s="24"/>
      <c r="P19" s="25"/>
      <c r="Q19" s="23"/>
      <c r="R19" s="23"/>
      <c r="S19" s="24"/>
      <c r="T19" s="1">
        <v>14</v>
      </c>
    </row>
    <row r="20" spans="1:21" s="1" customFormat="1" ht="18.75" x14ac:dyDescent="0.3">
      <c r="A20" s="218"/>
      <c r="B20" s="17">
        <v>17</v>
      </c>
      <c r="C20" s="22">
        <f t="shared" si="0"/>
        <v>2.2698006922186254E-2</v>
      </c>
      <c r="D20" s="23">
        <v>1</v>
      </c>
      <c r="E20" s="23"/>
      <c r="F20" s="23">
        <v>1</v>
      </c>
      <c r="G20" s="23"/>
      <c r="H20" s="23">
        <v>1</v>
      </c>
      <c r="I20" s="23"/>
      <c r="J20" s="23">
        <v>1</v>
      </c>
      <c r="K20" s="23"/>
      <c r="L20" s="23">
        <v>1</v>
      </c>
      <c r="M20" s="23"/>
      <c r="N20" s="23">
        <v>1</v>
      </c>
      <c r="O20" s="24"/>
      <c r="P20" s="25"/>
      <c r="Q20" s="23"/>
      <c r="R20" s="23"/>
      <c r="S20" s="24"/>
    </row>
    <row r="21" spans="1:21" s="1" customFormat="1" ht="18.75" x14ac:dyDescent="0.3">
      <c r="A21" s="218"/>
      <c r="B21" s="17">
        <v>18</v>
      </c>
      <c r="C21" s="18">
        <f t="shared" si="0"/>
        <v>2.5446900494077322E-2</v>
      </c>
      <c r="D21" s="19">
        <v>1</v>
      </c>
      <c r="E21" s="19"/>
      <c r="F21" s="19">
        <v>1</v>
      </c>
      <c r="G21" s="19"/>
      <c r="H21" s="19">
        <v>1</v>
      </c>
      <c r="I21" s="19">
        <v>13</v>
      </c>
      <c r="J21" s="19">
        <v>1</v>
      </c>
      <c r="K21" s="19"/>
      <c r="L21" s="19">
        <v>1</v>
      </c>
      <c r="M21" s="19"/>
      <c r="N21" s="19">
        <v>1</v>
      </c>
      <c r="O21" s="20"/>
      <c r="P21" s="21"/>
      <c r="Q21" s="19"/>
      <c r="R21" s="19"/>
      <c r="S21" s="20"/>
    </row>
    <row r="22" spans="1:21" s="1" customFormat="1" ht="19.5" thickBot="1" x14ac:dyDescent="0.35">
      <c r="A22" s="219"/>
      <c r="B22" s="26">
        <v>19</v>
      </c>
      <c r="C22" s="27">
        <f t="shared" si="0"/>
        <v>2.835287369864788E-2</v>
      </c>
      <c r="D22" s="28">
        <v>1</v>
      </c>
      <c r="E22" s="28">
        <v>16</v>
      </c>
      <c r="F22" s="28">
        <v>1</v>
      </c>
      <c r="G22" s="28">
        <v>13</v>
      </c>
      <c r="H22" s="28">
        <v>1</v>
      </c>
      <c r="I22" s="28"/>
      <c r="J22" s="28">
        <v>1</v>
      </c>
      <c r="K22" s="28"/>
      <c r="L22" s="28">
        <v>1</v>
      </c>
      <c r="M22" s="28"/>
      <c r="N22" s="28">
        <v>1</v>
      </c>
      <c r="O22" s="29"/>
      <c r="P22" s="30"/>
      <c r="Q22" s="28"/>
      <c r="R22" s="28"/>
      <c r="S22" s="29"/>
      <c r="T22" s="1">
        <v>16</v>
      </c>
      <c r="U22" s="31"/>
    </row>
    <row r="23" spans="1:21" s="1" customFormat="1" ht="19.5" thickTop="1" x14ac:dyDescent="0.3">
      <c r="A23" s="196" t="s">
        <v>24</v>
      </c>
      <c r="B23" s="32">
        <v>20</v>
      </c>
      <c r="C23" s="33">
        <f t="shared" si="0"/>
        <v>3.1415926535897934E-2</v>
      </c>
      <c r="D23" s="34">
        <v>1</v>
      </c>
      <c r="E23" s="34"/>
      <c r="F23" s="34">
        <v>1</v>
      </c>
      <c r="G23" s="34"/>
      <c r="H23" s="34">
        <v>1</v>
      </c>
      <c r="I23" s="34"/>
      <c r="J23" s="34">
        <v>1</v>
      </c>
      <c r="K23" s="34"/>
      <c r="L23" s="34">
        <v>1</v>
      </c>
      <c r="M23" s="34"/>
      <c r="N23" s="34">
        <v>1</v>
      </c>
      <c r="O23" s="35"/>
      <c r="P23" s="36"/>
      <c r="Q23" s="34"/>
      <c r="R23" s="34"/>
      <c r="S23" s="35"/>
    </row>
    <row r="24" spans="1:21" s="1" customFormat="1" ht="18.75" x14ac:dyDescent="0.3">
      <c r="A24" s="197"/>
      <c r="B24" s="37">
        <v>21</v>
      </c>
      <c r="C24" s="38">
        <f t="shared" si="0"/>
        <v>3.4636059005827467E-2</v>
      </c>
      <c r="D24" s="39">
        <v>1</v>
      </c>
      <c r="E24" s="39">
        <v>20</v>
      </c>
      <c r="F24" s="39">
        <v>1</v>
      </c>
      <c r="G24" s="39">
        <v>17</v>
      </c>
      <c r="H24" s="39">
        <v>1</v>
      </c>
      <c r="I24" s="39">
        <v>15</v>
      </c>
      <c r="J24" s="39">
        <v>1</v>
      </c>
      <c r="K24" s="39"/>
      <c r="L24" s="39">
        <v>1</v>
      </c>
      <c r="M24" s="39"/>
      <c r="N24" s="39">
        <v>1</v>
      </c>
      <c r="O24" s="40"/>
      <c r="P24" s="41"/>
      <c r="Q24" s="39"/>
      <c r="R24" s="39"/>
      <c r="S24" s="40"/>
      <c r="T24" s="1">
        <v>20</v>
      </c>
    </row>
    <row r="25" spans="1:21" s="1" customFormat="1" ht="18.75" x14ac:dyDescent="0.3">
      <c r="A25" s="197"/>
      <c r="B25" s="17">
        <v>22</v>
      </c>
      <c r="C25" s="22">
        <f t="shared" si="0"/>
        <v>3.8013271108436497E-2</v>
      </c>
      <c r="D25" s="23">
        <v>1</v>
      </c>
      <c r="E25" s="23"/>
      <c r="F25" s="23">
        <v>1</v>
      </c>
      <c r="G25" s="23"/>
      <c r="H25" s="23">
        <v>1</v>
      </c>
      <c r="I25" s="23"/>
      <c r="J25" s="23">
        <v>1</v>
      </c>
      <c r="K25" s="23"/>
      <c r="L25" s="23">
        <v>1</v>
      </c>
      <c r="M25" s="23"/>
      <c r="N25" s="23">
        <v>1</v>
      </c>
      <c r="O25" s="24"/>
      <c r="P25" s="25"/>
      <c r="Q25" s="23"/>
      <c r="R25" s="23"/>
      <c r="S25" s="24"/>
    </row>
    <row r="26" spans="1:21" s="1" customFormat="1" ht="18.75" x14ac:dyDescent="0.3">
      <c r="A26" s="197"/>
      <c r="B26" s="17">
        <v>23</v>
      </c>
      <c r="C26" s="22">
        <f t="shared" si="0"/>
        <v>4.154756284372501E-2</v>
      </c>
      <c r="D26" s="23">
        <v>1</v>
      </c>
      <c r="E26" s="23"/>
      <c r="F26" s="23">
        <v>1</v>
      </c>
      <c r="G26" s="23"/>
      <c r="H26" s="23">
        <v>1</v>
      </c>
      <c r="I26" s="23"/>
      <c r="J26" s="23">
        <v>1</v>
      </c>
      <c r="K26" s="23"/>
      <c r="L26" s="23">
        <v>1</v>
      </c>
      <c r="M26" s="23"/>
      <c r="N26" s="23">
        <v>1</v>
      </c>
      <c r="O26" s="24"/>
      <c r="P26" s="25"/>
      <c r="Q26" s="23"/>
      <c r="R26" s="23"/>
      <c r="S26" s="24"/>
    </row>
    <row r="27" spans="1:21" s="1" customFormat="1" ht="18.75" x14ac:dyDescent="0.3">
      <c r="A27" s="197"/>
      <c r="B27" s="17">
        <v>24</v>
      </c>
      <c r="C27" s="22">
        <f t="shared" si="0"/>
        <v>4.5238934211693019E-2</v>
      </c>
      <c r="D27" s="23">
        <v>1</v>
      </c>
      <c r="E27" s="23"/>
      <c r="F27" s="23">
        <v>1</v>
      </c>
      <c r="G27" s="23">
        <v>20</v>
      </c>
      <c r="H27" s="23">
        <v>1</v>
      </c>
      <c r="I27" s="23">
        <v>18</v>
      </c>
      <c r="J27" s="23">
        <v>1</v>
      </c>
      <c r="K27" s="23"/>
      <c r="L27" s="23">
        <v>1</v>
      </c>
      <c r="M27" s="23"/>
      <c r="N27" s="23">
        <v>1</v>
      </c>
      <c r="O27" s="24"/>
      <c r="P27" s="25"/>
      <c r="Q27" s="23"/>
      <c r="R27" s="23"/>
      <c r="S27" s="24"/>
    </row>
    <row r="28" spans="1:21" s="1" customFormat="1" ht="18.75" x14ac:dyDescent="0.3">
      <c r="A28" s="197"/>
      <c r="B28" s="17">
        <v>25</v>
      </c>
      <c r="C28" s="22">
        <f t="shared" si="0"/>
        <v>4.9087385212340517E-2</v>
      </c>
      <c r="D28" s="23">
        <v>1</v>
      </c>
      <c r="E28" s="23">
        <v>22</v>
      </c>
      <c r="F28" s="23">
        <v>1</v>
      </c>
      <c r="G28" s="23">
        <v>22</v>
      </c>
      <c r="H28" s="23">
        <v>1</v>
      </c>
      <c r="I28" s="23"/>
      <c r="J28" s="23">
        <v>1</v>
      </c>
      <c r="K28" s="23"/>
      <c r="L28" s="23">
        <v>1</v>
      </c>
      <c r="M28" s="23"/>
      <c r="N28" s="23">
        <v>1</v>
      </c>
      <c r="O28" s="24"/>
      <c r="P28" s="25"/>
      <c r="Q28" s="23"/>
      <c r="R28" s="23"/>
      <c r="S28" s="24"/>
      <c r="T28" s="1">
        <v>22</v>
      </c>
    </row>
    <row r="29" spans="1:21" s="1" customFormat="1" ht="18.75" x14ac:dyDescent="0.3">
      <c r="A29" s="197"/>
      <c r="B29" s="17">
        <v>26</v>
      </c>
      <c r="C29" s="18">
        <f t="shared" si="0"/>
        <v>5.3092915845667506E-2</v>
      </c>
      <c r="D29" s="19">
        <v>1</v>
      </c>
      <c r="E29" s="19"/>
      <c r="F29" s="19">
        <v>1</v>
      </c>
      <c r="G29" s="19"/>
      <c r="H29" s="19">
        <v>1</v>
      </c>
      <c r="I29" s="19"/>
      <c r="J29" s="19">
        <v>1</v>
      </c>
      <c r="K29" s="19"/>
      <c r="L29" s="19">
        <v>1</v>
      </c>
      <c r="M29" s="19"/>
      <c r="N29" s="19">
        <v>1</v>
      </c>
      <c r="O29" s="20"/>
      <c r="P29" s="21"/>
      <c r="Q29" s="19"/>
      <c r="R29" s="19"/>
      <c r="S29" s="20"/>
    </row>
    <row r="30" spans="1:21" s="1" customFormat="1" ht="18.75" x14ac:dyDescent="0.3">
      <c r="A30" s="197"/>
      <c r="B30" s="17">
        <v>27</v>
      </c>
      <c r="C30" s="18">
        <f t="shared" si="0"/>
        <v>5.7255526111673977E-2</v>
      </c>
      <c r="D30" s="19">
        <v>1</v>
      </c>
      <c r="E30" s="19"/>
      <c r="F30" s="19">
        <v>1</v>
      </c>
      <c r="G30" s="19">
        <v>21</v>
      </c>
      <c r="H30" s="19">
        <v>1</v>
      </c>
      <c r="I30" s="19"/>
      <c r="J30" s="19">
        <v>1</v>
      </c>
      <c r="K30" s="19"/>
      <c r="L30" s="19">
        <v>1</v>
      </c>
      <c r="M30" s="19"/>
      <c r="N30" s="19">
        <v>1</v>
      </c>
      <c r="O30" s="20"/>
      <c r="P30" s="21"/>
      <c r="Q30" s="19"/>
      <c r="R30" s="19"/>
      <c r="S30" s="20"/>
    </row>
    <row r="31" spans="1:21" s="1" customFormat="1" ht="14.45" customHeight="1" x14ac:dyDescent="0.3">
      <c r="A31" s="197"/>
      <c r="B31" s="17">
        <v>28</v>
      </c>
      <c r="C31" s="18">
        <f t="shared" si="0"/>
        <v>6.1575216010359944E-2</v>
      </c>
      <c r="D31" s="19">
        <v>1</v>
      </c>
      <c r="E31" s="19"/>
      <c r="F31" s="19">
        <v>1</v>
      </c>
      <c r="G31" s="19"/>
      <c r="H31" s="19">
        <v>1</v>
      </c>
      <c r="I31" s="19">
        <v>19.5</v>
      </c>
      <c r="J31" s="19">
        <v>1</v>
      </c>
      <c r="K31" s="19"/>
      <c r="L31" s="19">
        <v>1</v>
      </c>
      <c r="M31" s="19"/>
      <c r="N31" s="19">
        <v>1</v>
      </c>
      <c r="O31" s="20"/>
      <c r="P31" s="21"/>
      <c r="Q31" s="19"/>
      <c r="R31" s="19"/>
      <c r="S31" s="20"/>
    </row>
    <row r="32" spans="1:21" s="1" customFormat="1" ht="18.75" x14ac:dyDescent="0.3">
      <c r="A32" s="197"/>
      <c r="B32" s="17">
        <v>29</v>
      </c>
      <c r="C32" s="18">
        <f t="shared" si="0"/>
        <v>6.6051985541725394E-2</v>
      </c>
      <c r="D32" s="19">
        <v>1</v>
      </c>
      <c r="E32" s="19"/>
      <c r="F32" s="19">
        <v>1</v>
      </c>
      <c r="G32" s="19"/>
      <c r="H32" s="19">
        <v>1</v>
      </c>
      <c r="I32" s="19"/>
      <c r="J32" s="19">
        <v>1</v>
      </c>
      <c r="K32" s="19"/>
      <c r="L32" s="19">
        <v>1</v>
      </c>
      <c r="M32" s="19"/>
      <c r="N32" s="19">
        <v>1</v>
      </c>
      <c r="O32" s="20"/>
      <c r="P32" s="21"/>
      <c r="Q32" s="19"/>
      <c r="R32" s="19"/>
      <c r="S32" s="20"/>
    </row>
    <row r="33" spans="1:25" s="1" customFormat="1" ht="18.75" x14ac:dyDescent="0.3">
      <c r="A33" s="197"/>
      <c r="B33" s="17">
        <v>30</v>
      </c>
      <c r="C33" s="18">
        <f t="shared" si="0"/>
        <v>7.0685834705770348E-2</v>
      </c>
      <c r="D33" s="19">
        <v>1</v>
      </c>
      <c r="E33" s="19">
        <v>24</v>
      </c>
      <c r="F33" s="19">
        <v>1</v>
      </c>
      <c r="G33" s="19">
        <v>22</v>
      </c>
      <c r="H33" s="19">
        <v>1</v>
      </c>
      <c r="I33" s="19"/>
      <c r="J33" s="19">
        <v>1</v>
      </c>
      <c r="K33" s="19"/>
      <c r="L33" s="19">
        <v>1</v>
      </c>
      <c r="M33" s="19"/>
      <c r="N33" s="19">
        <v>1</v>
      </c>
      <c r="O33" s="20"/>
      <c r="P33" s="21"/>
      <c r="Q33" s="19"/>
      <c r="R33" s="19"/>
      <c r="S33" s="20"/>
      <c r="T33" s="1">
        <v>24</v>
      </c>
    </row>
    <row r="34" spans="1:25" s="1" customFormat="1" ht="18.75" x14ac:dyDescent="0.3">
      <c r="A34" s="197"/>
      <c r="B34" s="17">
        <v>31</v>
      </c>
      <c r="C34" s="18">
        <f t="shared" si="0"/>
        <v>7.5476763502494784E-2</v>
      </c>
      <c r="D34" s="19">
        <v>1</v>
      </c>
      <c r="E34" s="19"/>
      <c r="F34" s="19">
        <v>1</v>
      </c>
      <c r="G34" s="19"/>
      <c r="H34" s="19">
        <v>1</v>
      </c>
      <c r="I34" s="19"/>
      <c r="J34" s="19">
        <v>1</v>
      </c>
      <c r="K34" s="19"/>
      <c r="L34" s="19">
        <v>1</v>
      </c>
      <c r="M34" s="19"/>
      <c r="N34" s="19">
        <v>1</v>
      </c>
      <c r="O34" s="20"/>
      <c r="P34" s="21"/>
      <c r="Q34" s="19"/>
      <c r="R34" s="19"/>
      <c r="S34" s="20"/>
    </row>
    <row r="35" spans="1:25" s="1" customFormat="1" ht="18.75" x14ac:dyDescent="0.3">
      <c r="A35" s="197"/>
      <c r="B35" s="17">
        <v>32</v>
      </c>
      <c r="C35" s="18">
        <f t="shared" si="0"/>
        <v>8.0424771931898703E-2</v>
      </c>
      <c r="D35" s="19">
        <v>1</v>
      </c>
      <c r="E35" s="19"/>
      <c r="F35" s="19">
        <v>1</v>
      </c>
      <c r="G35" s="19"/>
      <c r="H35" s="19">
        <v>1</v>
      </c>
      <c r="I35" s="19"/>
      <c r="J35" s="19">
        <v>1</v>
      </c>
      <c r="K35" s="19"/>
      <c r="L35" s="19">
        <v>1</v>
      </c>
      <c r="M35" s="19"/>
      <c r="N35" s="19">
        <v>1</v>
      </c>
      <c r="O35" s="20"/>
      <c r="P35" s="21"/>
      <c r="Q35" s="19"/>
      <c r="R35" s="19"/>
      <c r="S35" s="20"/>
    </row>
    <row r="36" spans="1:25" s="1" customFormat="1" ht="18.75" x14ac:dyDescent="0.3">
      <c r="A36" s="197"/>
      <c r="B36" s="17">
        <v>33</v>
      </c>
      <c r="C36" s="18">
        <f t="shared" si="0"/>
        <v>8.5529859993982119E-2</v>
      </c>
      <c r="D36" s="19">
        <v>1</v>
      </c>
      <c r="E36" s="19"/>
      <c r="F36" s="19">
        <v>1</v>
      </c>
      <c r="G36" s="19"/>
      <c r="H36" s="19">
        <v>1</v>
      </c>
      <c r="I36" s="19">
        <v>22</v>
      </c>
      <c r="J36" s="19">
        <v>1</v>
      </c>
      <c r="K36" s="19"/>
      <c r="L36" s="19">
        <v>1</v>
      </c>
      <c r="M36" s="19"/>
      <c r="N36" s="19">
        <v>1</v>
      </c>
      <c r="O36" s="20"/>
      <c r="P36" s="21"/>
      <c r="Q36" s="19"/>
      <c r="R36" s="19"/>
      <c r="S36" s="20"/>
    </row>
    <row r="37" spans="1:25" s="1" customFormat="1" ht="18.75" x14ac:dyDescent="0.3">
      <c r="A37" s="197"/>
      <c r="B37" s="17">
        <v>34</v>
      </c>
      <c r="C37" s="18">
        <f t="shared" si="0"/>
        <v>9.0792027688745017E-2</v>
      </c>
      <c r="D37" s="19">
        <v>1</v>
      </c>
      <c r="E37" s="19"/>
      <c r="F37" s="19">
        <v>1</v>
      </c>
      <c r="G37" s="19"/>
      <c r="H37" s="19">
        <v>1</v>
      </c>
      <c r="I37" s="19"/>
      <c r="J37" s="19">
        <v>1</v>
      </c>
      <c r="K37" s="19"/>
      <c r="L37" s="19">
        <v>1</v>
      </c>
      <c r="M37" s="19"/>
      <c r="N37" s="19">
        <v>1</v>
      </c>
      <c r="O37" s="20"/>
      <c r="P37" s="21"/>
      <c r="Q37" s="19"/>
      <c r="R37" s="19"/>
      <c r="S37" s="20"/>
    </row>
    <row r="38" spans="1:25" s="1" customFormat="1" ht="18.75" x14ac:dyDescent="0.3">
      <c r="A38" s="197"/>
      <c r="B38" s="17">
        <v>35</v>
      </c>
      <c r="C38" s="22">
        <f t="shared" si="0"/>
        <v>9.6211275016187411E-2</v>
      </c>
      <c r="D38" s="23">
        <v>1</v>
      </c>
      <c r="E38" s="23"/>
      <c r="F38" s="23">
        <v>1</v>
      </c>
      <c r="G38" s="23"/>
      <c r="H38" s="23">
        <v>1</v>
      </c>
      <c r="I38" s="23"/>
      <c r="J38" s="23">
        <v>1</v>
      </c>
      <c r="K38" s="23"/>
      <c r="L38" s="23">
        <v>1</v>
      </c>
      <c r="M38" s="23"/>
      <c r="N38" s="23">
        <v>1</v>
      </c>
      <c r="O38" s="24"/>
      <c r="P38" s="25"/>
      <c r="Q38" s="23"/>
      <c r="R38" s="23"/>
      <c r="S38" s="24"/>
    </row>
    <row r="39" spans="1:25" s="1" customFormat="1" ht="18.75" x14ac:dyDescent="0.3">
      <c r="A39" s="197"/>
      <c r="B39" s="17">
        <v>36</v>
      </c>
      <c r="C39" s="22">
        <f t="shared" si="0"/>
        <v>0.10178760197630929</v>
      </c>
      <c r="D39" s="23">
        <v>1</v>
      </c>
      <c r="E39" s="23">
        <v>26</v>
      </c>
      <c r="F39" s="23">
        <v>1</v>
      </c>
      <c r="G39" s="23">
        <v>23</v>
      </c>
      <c r="H39" s="23">
        <v>1</v>
      </c>
      <c r="I39" s="23"/>
      <c r="J39" s="23">
        <v>1</v>
      </c>
      <c r="K39" s="23"/>
      <c r="L39" s="23">
        <v>1</v>
      </c>
      <c r="M39" s="23"/>
      <c r="N39" s="23">
        <v>1</v>
      </c>
      <c r="O39" s="24"/>
      <c r="P39" s="25"/>
      <c r="Q39" s="23"/>
      <c r="R39" s="23"/>
      <c r="S39" s="24"/>
      <c r="T39" s="1">
        <v>25</v>
      </c>
      <c r="W39" s="42"/>
      <c r="X39" s="43"/>
      <c r="Y39" s="44"/>
    </row>
    <row r="40" spans="1:25" s="1" customFormat="1" ht="18.75" x14ac:dyDescent="0.3">
      <c r="A40" s="197"/>
      <c r="B40" s="17">
        <v>37</v>
      </c>
      <c r="C40" s="22">
        <f t="shared" si="0"/>
        <v>0.10752100856911068</v>
      </c>
      <c r="D40" s="23">
        <v>1</v>
      </c>
      <c r="E40" s="23"/>
      <c r="F40" s="23">
        <v>1</v>
      </c>
      <c r="G40" s="23"/>
      <c r="H40" s="23">
        <v>1</v>
      </c>
      <c r="I40" s="23">
        <v>21</v>
      </c>
      <c r="J40" s="23">
        <v>1</v>
      </c>
      <c r="K40" s="23"/>
      <c r="L40" s="23">
        <v>1</v>
      </c>
      <c r="M40" s="23"/>
      <c r="N40" s="23">
        <v>1</v>
      </c>
      <c r="O40" s="24"/>
      <c r="P40" s="25"/>
      <c r="Q40" s="23"/>
      <c r="R40" s="23"/>
      <c r="S40" s="24"/>
      <c r="W40" s="42"/>
      <c r="X40" s="43"/>
      <c r="Y40" s="44"/>
    </row>
    <row r="41" spans="1:25" s="1" customFormat="1" ht="18.75" x14ac:dyDescent="0.3">
      <c r="A41" s="197"/>
      <c r="B41" s="17">
        <v>38</v>
      </c>
      <c r="C41" s="22">
        <f t="shared" si="0"/>
        <v>0.11341149479459152</v>
      </c>
      <c r="D41" s="23">
        <v>1</v>
      </c>
      <c r="E41" s="23"/>
      <c r="F41" s="23">
        <v>1</v>
      </c>
      <c r="G41" s="23"/>
      <c r="H41" s="23">
        <v>1</v>
      </c>
      <c r="I41" s="23"/>
      <c r="J41" s="23">
        <v>1</v>
      </c>
      <c r="K41" s="23"/>
      <c r="L41" s="23">
        <v>1</v>
      </c>
      <c r="M41" s="23"/>
      <c r="N41" s="23">
        <v>1</v>
      </c>
      <c r="O41" s="24"/>
      <c r="P41" s="25"/>
      <c r="Q41" s="23"/>
      <c r="R41" s="23"/>
      <c r="S41" s="24"/>
      <c r="W41" s="42"/>
      <c r="X41" s="43"/>
      <c r="Y41" s="44"/>
    </row>
    <row r="42" spans="1:25" s="1" customFormat="1" ht="18.75" x14ac:dyDescent="0.3">
      <c r="A42" s="197"/>
      <c r="B42" s="17">
        <v>39</v>
      </c>
      <c r="C42" s="18">
        <f t="shared" si="0"/>
        <v>0.11945906065275187</v>
      </c>
      <c r="D42" s="19">
        <v>1</v>
      </c>
      <c r="E42" s="19"/>
      <c r="F42" s="19">
        <v>1</v>
      </c>
      <c r="G42" s="19">
        <v>23.5</v>
      </c>
      <c r="H42" s="19">
        <v>1</v>
      </c>
      <c r="I42" s="19"/>
      <c r="J42" s="19">
        <v>1</v>
      </c>
      <c r="K42" s="19"/>
      <c r="L42" s="19">
        <v>1</v>
      </c>
      <c r="M42" s="19"/>
      <c r="N42" s="19">
        <v>1</v>
      </c>
      <c r="O42" s="20"/>
      <c r="P42" s="21"/>
      <c r="Q42" s="19"/>
      <c r="R42" s="19"/>
      <c r="S42" s="20"/>
      <c r="W42" s="42"/>
      <c r="X42" s="43"/>
      <c r="Y42" s="44"/>
    </row>
    <row r="43" spans="1:25" s="1" customFormat="1" ht="18.75" x14ac:dyDescent="0.3">
      <c r="A43" s="197"/>
      <c r="B43" s="17">
        <v>40</v>
      </c>
      <c r="C43" s="18">
        <f t="shared" si="0"/>
        <v>0.12566370614359174</v>
      </c>
      <c r="D43" s="19">
        <v>1</v>
      </c>
      <c r="E43" s="19"/>
      <c r="F43" s="19">
        <v>1</v>
      </c>
      <c r="G43" s="19"/>
      <c r="H43" s="19">
        <v>1</v>
      </c>
      <c r="I43" s="19"/>
      <c r="J43" s="19">
        <v>1</v>
      </c>
      <c r="K43" s="19"/>
      <c r="L43" s="19">
        <v>1</v>
      </c>
      <c r="M43" s="19"/>
      <c r="N43" s="19">
        <v>1</v>
      </c>
      <c r="O43" s="20"/>
      <c r="P43" s="21"/>
      <c r="Q43" s="19"/>
      <c r="R43" s="19"/>
      <c r="S43" s="20"/>
      <c r="W43" s="42"/>
      <c r="X43" s="43"/>
      <c r="Y43" s="44"/>
    </row>
    <row r="44" spans="1:25" s="1" customFormat="1" ht="18.75" x14ac:dyDescent="0.3">
      <c r="A44" s="197"/>
      <c r="B44" s="17">
        <v>41</v>
      </c>
      <c r="C44" s="18">
        <f t="shared" si="0"/>
        <v>0.13202543126711105</v>
      </c>
      <c r="D44" s="19">
        <v>1</v>
      </c>
      <c r="E44" s="19"/>
      <c r="F44" s="19">
        <v>1</v>
      </c>
      <c r="G44" s="19"/>
      <c r="H44" s="19">
        <v>1</v>
      </c>
      <c r="I44" s="19">
        <v>23</v>
      </c>
      <c r="J44" s="19">
        <v>1</v>
      </c>
      <c r="K44" s="19"/>
      <c r="L44" s="19">
        <v>1</v>
      </c>
      <c r="M44" s="19"/>
      <c r="N44" s="19">
        <v>1</v>
      </c>
      <c r="O44" s="20"/>
      <c r="P44" s="21"/>
      <c r="Q44" s="19"/>
      <c r="R44" s="19"/>
      <c r="S44" s="20"/>
      <c r="W44" s="42"/>
      <c r="X44" s="43"/>
      <c r="Y44" s="44"/>
    </row>
    <row r="45" spans="1:25" s="1" customFormat="1" ht="18.75" x14ac:dyDescent="0.3">
      <c r="A45" s="197"/>
      <c r="B45" s="17">
        <v>42</v>
      </c>
      <c r="C45" s="18">
        <f t="shared" si="0"/>
        <v>0.13854423602330987</v>
      </c>
      <c r="D45" s="19">
        <v>1</v>
      </c>
      <c r="E45" s="19"/>
      <c r="F45" s="19">
        <v>1</v>
      </c>
      <c r="G45" s="19"/>
      <c r="H45" s="19">
        <v>1</v>
      </c>
      <c r="I45" s="19"/>
      <c r="J45" s="19">
        <v>1</v>
      </c>
      <c r="K45" s="19"/>
      <c r="L45" s="19">
        <v>1</v>
      </c>
      <c r="M45" s="19"/>
      <c r="N45" s="19">
        <v>1</v>
      </c>
      <c r="O45" s="20"/>
      <c r="P45" s="21"/>
      <c r="Q45" s="19"/>
      <c r="R45" s="19"/>
      <c r="S45" s="20"/>
      <c r="W45" s="42"/>
      <c r="X45" s="43"/>
      <c r="Y45" s="44"/>
    </row>
    <row r="46" spans="1:25" s="1" customFormat="1" ht="18.75" x14ac:dyDescent="0.3">
      <c r="A46" s="197"/>
      <c r="B46" s="17">
        <v>43</v>
      </c>
      <c r="C46" s="22">
        <f t="shared" si="0"/>
        <v>0.14522012041218818</v>
      </c>
      <c r="D46" s="23">
        <v>1</v>
      </c>
      <c r="E46" s="23">
        <v>28</v>
      </c>
      <c r="F46" s="23">
        <v>1</v>
      </c>
      <c r="G46" s="23">
        <v>24</v>
      </c>
      <c r="H46" s="23">
        <v>1</v>
      </c>
      <c r="I46" s="23"/>
      <c r="J46" s="23">
        <v>1</v>
      </c>
      <c r="K46" s="23"/>
      <c r="L46" s="23">
        <v>1</v>
      </c>
      <c r="M46" s="23"/>
      <c r="N46" s="23">
        <v>1</v>
      </c>
      <c r="O46" s="24"/>
      <c r="P46" s="25"/>
      <c r="Q46" s="23"/>
      <c r="R46" s="23"/>
      <c r="S46" s="24"/>
      <c r="T46" s="1">
        <v>26</v>
      </c>
      <c r="W46" s="42"/>
      <c r="X46" s="43"/>
      <c r="Y46" s="44"/>
    </row>
    <row r="47" spans="1:25" s="1" customFormat="1" ht="18.75" x14ac:dyDescent="0.3">
      <c r="A47" s="197"/>
      <c r="B47" s="17">
        <v>44</v>
      </c>
      <c r="C47" s="22">
        <f t="shared" si="0"/>
        <v>0.15205308443374599</v>
      </c>
      <c r="D47" s="23">
        <v>1</v>
      </c>
      <c r="E47" s="23"/>
      <c r="F47" s="23">
        <v>1</v>
      </c>
      <c r="G47" s="23"/>
      <c r="H47" s="23">
        <v>1</v>
      </c>
      <c r="I47" s="23">
        <v>26</v>
      </c>
      <c r="J47" s="23">
        <v>1</v>
      </c>
      <c r="K47" s="23"/>
      <c r="L47" s="23">
        <v>1</v>
      </c>
      <c r="M47" s="23"/>
      <c r="N47" s="23">
        <v>1</v>
      </c>
      <c r="O47" s="24"/>
      <c r="P47" s="25"/>
      <c r="Q47" s="23"/>
      <c r="R47" s="23"/>
      <c r="S47" s="24"/>
      <c r="W47" s="42"/>
      <c r="X47" s="43"/>
      <c r="Y47" s="44"/>
    </row>
    <row r="48" spans="1:25" s="1" customFormat="1" ht="18.75" x14ac:dyDescent="0.3">
      <c r="A48" s="197"/>
      <c r="B48" s="17">
        <v>45</v>
      </c>
      <c r="C48" s="22">
        <f t="shared" si="0"/>
        <v>0.15904312808798327</v>
      </c>
      <c r="D48" s="23">
        <v>1</v>
      </c>
      <c r="E48" s="23"/>
      <c r="F48" s="23">
        <v>1</v>
      </c>
      <c r="G48" s="23"/>
      <c r="H48" s="23">
        <v>1</v>
      </c>
      <c r="I48" s="23"/>
      <c r="J48" s="23">
        <v>1</v>
      </c>
      <c r="K48" s="23"/>
      <c r="L48" s="23">
        <v>1</v>
      </c>
      <c r="M48" s="23"/>
      <c r="N48" s="23">
        <v>1</v>
      </c>
      <c r="O48" s="24"/>
      <c r="P48" s="25"/>
      <c r="Q48" s="23"/>
      <c r="R48" s="23"/>
      <c r="S48" s="24"/>
      <c r="W48" s="42"/>
      <c r="X48" s="43"/>
      <c r="Y48" s="44"/>
    </row>
    <row r="49" spans="1:25" s="1" customFormat="1" ht="18.75" x14ac:dyDescent="0.3">
      <c r="A49" s="197"/>
      <c r="B49" s="17">
        <v>46</v>
      </c>
      <c r="C49" s="22">
        <f t="shared" si="0"/>
        <v>0.16619025137490004</v>
      </c>
      <c r="D49" s="23">
        <v>1</v>
      </c>
      <c r="E49" s="23"/>
      <c r="F49" s="23">
        <v>1</v>
      </c>
      <c r="G49" s="23"/>
      <c r="H49" s="23">
        <v>1</v>
      </c>
      <c r="I49" s="23"/>
      <c r="J49" s="23">
        <v>1</v>
      </c>
      <c r="K49" s="23"/>
      <c r="L49" s="23">
        <v>1</v>
      </c>
      <c r="M49" s="23"/>
      <c r="N49" s="23">
        <v>1</v>
      </c>
      <c r="O49" s="24"/>
      <c r="P49" s="25"/>
      <c r="Q49" s="23"/>
      <c r="R49" s="23"/>
      <c r="S49" s="24"/>
      <c r="W49" s="42"/>
      <c r="X49" s="43"/>
      <c r="Y49" s="44"/>
    </row>
    <row r="50" spans="1:25" s="1" customFormat="1" ht="18.75" x14ac:dyDescent="0.3">
      <c r="A50" s="197"/>
      <c r="B50" s="17">
        <v>47</v>
      </c>
      <c r="C50" s="18">
        <f t="shared" si="0"/>
        <v>0.17349445429449634</v>
      </c>
      <c r="D50" s="19">
        <v>1</v>
      </c>
      <c r="E50" s="19">
        <v>29.5</v>
      </c>
      <c r="F50" s="19">
        <v>1</v>
      </c>
      <c r="G50" s="19">
        <v>23.5</v>
      </c>
      <c r="H50" s="19">
        <v>1</v>
      </c>
      <c r="I50" s="19"/>
      <c r="J50" s="19">
        <v>1</v>
      </c>
      <c r="K50" s="19"/>
      <c r="L50" s="19">
        <v>1</v>
      </c>
      <c r="M50" s="19"/>
      <c r="N50" s="19">
        <v>1</v>
      </c>
      <c r="O50" s="20"/>
      <c r="P50" s="21"/>
      <c r="Q50" s="19"/>
      <c r="R50" s="19"/>
      <c r="S50" s="20"/>
      <c r="T50" s="1">
        <v>26</v>
      </c>
      <c r="W50" s="42"/>
      <c r="X50" s="43"/>
      <c r="Y50" s="44"/>
    </row>
    <row r="51" spans="1:25" s="1" customFormat="1" ht="18.75" x14ac:dyDescent="0.3">
      <c r="A51" s="197"/>
      <c r="B51" s="17">
        <v>48</v>
      </c>
      <c r="C51" s="18">
        <f t="shared" si="0"/>
        <v>0.18095573684677208</v>
      </c>
      <c r="D51" s="19">
        <v>1</v>
      </c>
      <c r="E51" s="19"/>
      <c r="F51" s="19">
        <v>1</v>
      </c>
      <c r="G51" s="19"/>
      <c r="H51" s="19">
        <v>1</v>
      </c>
      <c r="I51" s="19"/>
      <c r="J51" s="19">
        <v>1</v>
      </c>
      <c r="K51" s="19"/>
      <c r="L51" s="19">
        <v>1</v>
      </c>
      <c r="M51" s="19"/>
      <c r="N51" s="19">
        <v>1</v>
      </c>
      <c r="O51" s="20"/>
      <c r="P51" s="21"/>
      <c r="Q51" s="19"/>
      <c r="R51" s="19"/>
      <c r="S51" s="20"/>
      <c r="W51" s="42"/>
      <c r="X51" s="43"/>
      <c r="Y51" s="44"/>
    </row>
    <row r="52" spans="1:25" s="1" customFormat="1" ht="18.75" x14ac:dyDescent="0.3">
      <c r="A52" s="197"/>
      <c r="B52" s="17">
        <v>49</v>
      </c>
      <c r="C52" s="18">
        <f t="shared" si="0"/>
        <v>0.18857409903172734</v>
      </c>
      <c r="D52" s="19">
        <v>1</v>
      </c>
      <c r="E52" s="19"/>
      <c r="F52" s="19">
        <v>1</v>
      </c>
      <c r="G52" s="19"/>
      <c r="H52" s="19">
        <v>1</v>
      </c>
      <c r="I52" s="19">
        <v>25.5</v>
      </c>
      <c r="J52" s="19">
        <v>1</v>
      </c>
      <c r="K52" s="19"/>
      <c r="L52" s="19">
        <v>1</v>
      </c>
      <c r="M52" s="19"/>
      <c r="N52" s="19">
        <v>1</v>
      </c>
      <c r="O52" s="20"/>
      <c r="P52" s="21"/>
      <c r="Q52" s="19"/>
      <c r="R52" s="19"/>
      <c r="S52" s="20"/>
      <c r="W52" s="42"/>
      <c r="X52" s="43"/>
      <c r="Y52" s="44"/>
    </row>
    <row r="53" spans="1:25" s="1" customFormat="1" ht="19.5" thickBot="1" x14ac:dyDescent="0.35">
      <c r="A53" s="198"/>
      <c r="B53" s="45">
        <v>50</v>
      </c>
      <c r="C53" s="46">
        <f t="shared" si="0"/>
        <v>0.19634954084936207</v>
      </c>
      <c r="D53" s="47">
        <v>1</v>
      </c>
      <c r="E53" s="47"/>
      <c r="F53" s="47">
        <v>1</v>
      </c>
      <c r="G53" s="47"/>
      <c r="H53" s="47">
        <v>1</v>
      </c>
      <c r="I53" s="47"/>
      <c r="J53" s="47">
        <v>1</v>
      </c>
      <c r="K53" s="47"/>
      <c r="L53" s="47">
        <v>1</v>
      </c>
      <c r="M53" s="47"/>
      <c r="N53" s="47">
        <v>1</v>
      </c>
      <c r="O53" s="48"/>
      <c r="P53" s="49"/>
      <c r="Q53" s="47"/>
      <c r="R53" s="47"/>
      <c r="S53" s="48"/>
      <c r="W53" s="42"/>
      <c r="X53" s="43"/>
      <c r="Y53" s="44"/>
    </row>
    <row r="54" spans="1:25" ht="18.600000000000001" customHeight="1" x14ac:dyDescent="0.25">
      <c r="B54"/>
      <c r="C54" s="190" t="s">
        <v>28</v>
      </c>
      <c r="D54" s="191"/>
      <c r="E54" s="192"/>
      <c r="F54" s="67" t="s">
        <v>41</v>
      </c>
      <c r="G54" s="186" t="s">
        <v>45</v>
      </c>
      <c r="H54" s="188" t="s">
        <v>46</v>
      </c>
      <c r="I54" s="188" t="s">
        <v>47</v>
      </c>
      <c r="J54" s="188" t="s">
        <v>46</v>
      </c>
      <c r="K54" s="179" t="s">
        <v>47</v>
      </c>
    </row>
    <row r="55" spans="1:25" ht="18.600000000000001" customHeight="1" x14ac:dyDescent="0.25">
      <c r="B55"/>
      <c r="C55" s="193" t="s">
        <v>42</v>
      </c>
      <c r="D55" s="194"/>
      <c r="E55" s="195"/>
      <c r="F55" s="184" t="s">
        <v>40</v>
      </c>
      <c r="G55" s="187"/>
      <c r="H55" s="189"/>
      <c r="I55" s="189"/>
      <c r="J55" s="189"/>
      <c r="K55" s="180"/>
    </row>
    <row r="56" spans="1:25" ht="18.600000000000001" customHeight="1" thickBot="1" x14ac:dyDescent="0.3">
      <c r="B56"/>
      <c r="C56" s="68" t="s">
        <v>35</v>
      </c>
      <c r="D56" s="63" t="s">
        <v>65</v>
      </c>
      <c r="E56" s="69" t="s">
        <v>29</v>
      </c>
      <c r="F56" s="185"/>
      <c r="G56" s="66" t="s">
        <v>40</v>
      </c>
      <c r="H56" s="64" t="s">
        <v>40</v>
      </c>
      <c r="I56" s="64" t="s">
        <v>40</v>
      </c>
      <c r="J56" s="64" t="s">
        <v>40</v>
      </c>
      <c r="K56" s="65" t="s">
        <v>40</v>
      </c>
    </row>
    <row r="57" spans="1:25" ht="18.600000000000001" customHeight="1" thickBot="1" x14ac:dyDescent="0.3">
      <c r="B57"/>
      <c r="C57" s="68" t="s">
        <v>36</v>
      </c>
      <c r="D57" s="63" t="s">
        <v>32</v>
      </c>
      <c r="E57" s="69" t="s">
        <v>34</v>
      </c>
      <c r="F57" s="54"/>
      <c r="G57" s="55"/>
      <c r="H57" s="56"/>
      <c r="I57" s="56"/>
      <c r="J57" s="56"/>
      <c r="K57" s="57"/>
    </row>
    <row r="58" spans="1:25" ht="18.600000000000001" customHeight="1" thickBot="1" x14ac:dyDescent="0.3">
      <c r="B58"/>
      <c r="C58" s="68" t="s">
        <v>37</v>
      </c>
      <c r="D58" s="63" t="s">
        <v>31</v>
      </c>
      <c r="E58" s="70" t="s">
        <v>33</v>
      </c>
      <c r="F58" s="54"/>
      <c r="G58" s="55"/>
      <c r="H58" s="56"/>
      <c r="I58" s="56"/>
      <c r="J58" s="56"/>
      <c r="K58" s="57"/>
    </row>
    <row r="59" spans="1:25" ht="18.600000000000001" customHeight="1" thickBot="1" x14ac:dyDescent="0.3">
      <c r="B59"/>
      <c r="C59" s="68" t="s">
        <v>38</v>
      </c>
      <c r="D59" s="63" t="s">
        <v>30</v>
      </c>
      <c r="E59" s="70" t="s">
        <v>33</v>
      </c>
      <c r="F59" s="58"/>
      <c r="G59" s="55"/>
      <c r="H59" s="56"/>
      <c r="I59" s="56"/>
      <c r="J59" s="56"/>
      <c r="K59" s="57"/>
    </row>
    <row r="60" spans="1:25" ht="18.600000000000001" customHeight="1" thickTop="1" thickBot="1" x14ac:dyDescent="0.3">
      <c r="B60"/>
      <c r="C60" s="181" t="s">
        <v>39</v>
      </c>
      <c r="D60" s="182"/>
      <c r="E60" s="183"/>
      <c r="F60" s="59"/>
      <c r="G60" s="60"/>
      <c r="H60" s="61"/>
      <c r="I60" s="61"/>
      <c r="J60" s="61"/>
      <c r="K60" s="62"/>
    </row>
    <row r="61" spans="1:25" ht="15" x14ac:dyDescent="0.25">
      <c r="B61"/>
      <c r="C61"/>
    </row>
    <row r="62" spans="1:25" ht="15" x14ac:dyDescent="0.25">
      <c r="B62"/>
      <c r="C62"/>
    </row>
    <row r="63" spans="1:25" ht="15" x14ac:dyDescent="0.25">
      <c r="B63"/>
      <c r="C63"/>
    </row>
    <row r="64" spans="1:25"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row r="82" spans="2:3" ht="15" x14ac:dyDescent="0.25">
      <c r="B82"/>
      <c r="C82"/>
    </row>
    <row r="83" spans="2:3" ht="15" x14ac:dyDescent="0.25">
      <c r="B83"/>
      <c r="C83"/>
    </row>
    <row r="84" spans="2:3" ht="15" x14ac:dyDescent="0.25">
      <c r="B84"/>
      <c r="C84"/>
    </row>
    <row r="85" spans="2:3" ht="15" x14ac:dyDescent="0.25">
      <c r="B85"/>
      <c r="C85"/>
    </row>
    <row r="86" spans="2:3" ht="15" x14ac:dyDescent="0.25">
      <c r="B86"/>
      <c r="C86"/>
    </row>
    <row r="87" spans="2:3" ht="15" x14ac:dyDescent="0.25">
      <c r="B87"/>
      <c r="C87"/>
    </row>
  </sheetData>
  <mergeCells count="19">
    <mergeCell ref="A23:A53"/>
    <mergeCell ref="A6:A9"/>
    <mergeCell ref="B6:B9"/>
    <mergeCell ref="C6:C8"/>
    <mergeCell ref="D6:S6"/>
    <mergeCell ref="D7:O7"/>
    <mergeCell ref="P7:S7"/>
    <mergeCell ref="P8:Q8"/>
    <mergeCell ref="R8:S8"/>
    <mergeCell ref="A10:A22"/>
    <mergeCell ref="K54:K55"/>
    <mergeCell ref="C60:E60"/>
    <mergeCell ref="F55:F56"/>
    <mergeCell ref="G54:G55"/>
    <mergeCell ref="H54:H55"/>
    <mergeCell ref="I54:I55"/>
    <mergeCell ref="J54:J55"/>
    <mergeCell ref="C54:E54"/>
    <mergeCell ref="C55:E55"/>
  </mergeCells>
  <printOptions horizontalCentered="1" verticalCentered="1"/>
  <pageMargins left="0.23622047244094491" right="0.23622047244094491" top="0.35433070866141736" bottom="0.15748031496062992" header="0.11811023622047245" footer="0.31496062992125984"/>
  <pageSetup paperSize="9" scale="49" orientation="landscape" r:id="rId1"/>
  <headerFooter>
    <oddHeader>&amp;C&amp;"-,Félkövér"&amp;24Örökerdő mintaterület felvételi lap</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a!$A$1:$A$20</xm:f>
          </x14:formula1>
          <xm:sqref>E8 G8 I8 K8 M8 O8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pageSetUpPr fitToPage="1"/>
  </sheetPr>
  <dimension ref="A1:AL100"/>
  <sheetViews>
    <sheetView showZeros="0" zoomScale="75" zoomScaleNormal="75" zoomScalePageLayoutView="30" workbookViewId="0">
      <pane xSplit="3" ySplit="9" topLeftCell="D10" activePane="bottomRight" state="frozen"/>
      <selection pane="topRight" activeCell="D1" sqref="D1"/>
      <selection pane="bottomLeft" activeCell="A10" sqref="A10"/>
      <selection pane="bottomRight" activeCell="Q20" sqref="Q20"/>
    </sheetView>
  </sheetViews>
  <sheetFormatPr defaultRowHeight="15.75" x14ac:dyDescent="0.25"/>
  <cols>
    <col min="1" max="1" width="12.5703125" customWidth="1"/>
    <col min="2" max="3" width="12.5703125" style="50" customWidth="1"/>
    <col min="4" max="19" width="12.5703125" customWidth="1"/>
    <col min="20" max="20" width="7" customWidth="1"/>
    <col min="21" max="26" width="8.5703125" customWidth="1"/>
    <col min="27" max="28" width="9.140625" customWidth="1"/>
    <col min="30" max="31" width="9.140625" customWidth="1"/>
  </cols>
  <sheetData>
    <row r="1" spans="1:38" ht="21" x14ac:dyDescent="0.35">
      <c r="A1" s="3" t="str">
        <f>felv!A1</f>
        <v>Mintakör ID: …………………….</v>
      </c>
      <c r="B1" s="4"/>
      <c r="C1" s="4"/>
      <c r="D1" s="3"/>
      <c r="E1" s="3"/>
      <c r="F1" s="3" t="str">
        <f>felv!E1</f>
        <v>Dátum: ……………………………</v>
      </c>
      <c r="G1" s="3"/>
      <c r="H1" s="3"/>
      <c r="I1" s="3"/>
      <c r="J1" s="3"/>
      <c r="K1" s="3"/>
      <c r="L1" s="3" t="str">
        <f>felv!L1</f>
        <v>Állandósított kp. Koordinátái: …………………………………………………………………..</v>
      </c>
      <c r="N1" s="5"/>
      <c r="O1" s="1"/>
      <c r="P1" s="1"/>
      <c r="Q1" s="1"/>
      <c r="U1" s="2"/>
      <c r="V1" s="2"/>
      <c r="W1" s="2"/>
      <c r="X1" s="2"/>
      <c r="Y1" s="2"/>
      <c r="Z1" s="2"/>
      <c r="AD1" s="2"/>
    </row>
    <row r="2" spans="1:38" ht="21" x14ac:dyDescent="0.35">
      <c r="A2" s="3" t="str">
        <f>felv!A2</f>
        <v>Erdőrészlet megnevezése: …………………………</v>
      </c>
      <c r="B2" s="4"/>
      <c r="C2" s="4"/>
      <c r="D2" s="3"/>
      <c r="E2" s="3"/>
      <c r="F2" s="3" t="str">
        <f>felv!E2</f>
        <v>Felvételezők: ……………………………………………</v>
      </c>
      <c r="G2" s="3"/>
      <c r="H2" s="3"/>
      <c r="I2" s="3"/>
      <c r="J2" s="3"/>
      <c r="K2" s="3"/>
      <c r="L2" s="3" t="str">
        <f>felv!O2</f>
        <v>Mintafa 1. irányszög: ……………., távolság: ……………...</v>
      </c>
      <c r="N2" s="5"/>
      <c r="O2" s="1"/>
      <c r="P2" s="1"/>
      <c r="Q2" s="1"/>
      <c r="U2" s="2"/>
      <c r="V2" s="2"/>
      <c r="W2" s="2"/>
      <c r="X2" s="2"/>
      <c r="Y2" s="2"/>
      <c r="Z2" s="2"/>
      <c r="AD2" s="2"/>
    </row>
    <row r="3" spans="1:38" ht="21" x14ac:dyDescent="0.35">
      <c r="A3" s="3" t="str">
        <f>felv!A3</f>
        <v>Mintakör státusz:  …………………………</v>
      </c>
      <c r="B3" s="4"/>
      <c r="C3" s="4"/>
      <c r="D3" s="3"/>
      <c r="E3" s="3"/>
      <c r="F3" s="3" t="str">
        <f>felv!E3</f>
        <v>Fejlődési fázis: …………………..</v>
      </c>
      <c r="G3" s="3"/>
      <c r="H3" s="3"/>
      <c r="I3" s="3"/>
      <c r="J3" s="3"/>
      <c r="K3" s="3"/>
      <c r="L3" s="3" t="str">
        <f>felv!O3</f>
        <v>Mintafa 2. irányszög: ……………., távolság: ……………...</v>
      </c>
      <c r="N3" s="5"/>
      <c r="O3" s="1"/>
      <c r="P3" s="1"/>
      <c r="Q3" s="1"/>
      <c r="U3" s="2"/>
      <c r="V3" s="2"/>
      <c r="W3" s="2"/>
      <c r="X3" s="96"/>
      <c r="Y3" s="2"/>
      <c r="Z3" s="2"/>
      <c r="AC3">
        <v>0</v>
      </c>
      <c r="AD3" s="2"/>
    </row>
    <row r="4" spans="1:38" ht="21.75" thickBot="1" x14ac:dyDescent="0.4">
      <c r="A4" s="3" t="str">
        <f>felv!A4</f>
        <v>Ponteltolás: van/nincs</v>
      </c>
      <c r="B4" s="4"/>
      <c r="C4" s="4"/>
      <c r="D4" s="3"/>
      <c r="E4" s="3"/>
      <c r="F4" s="3" t="str">
        <f>felv!E4</f>
        <v>Faállománytípus: …………….</v>
      </c>
      <c r="G4" s="3"/>
      <c r="H4" s="3"/>
      <c r="I4" s="3"/>
      <c r="J4" s="3"/>
      <c r="K4" s="3"/>
      <c r="L4" s="3" t="str">
        <f>felv!O4</f>
        <v>Mintafa 3. irányszög: ……………., távolság: ……………...</v>
      </c>
      <c r="M4" s="5"/>
      <c r="N4" s="5"/>
      <c r="O4" s="1"/>
      <c r="P4" s="1"/>
      <c r="Q4" s="1"/>
      <c r="U4" s="2"/>
      <c r="V4" s="2"/>
      <c r="W4" s="2"/>
      <c r="X4" s="2"/>
      <c r="Y4" s="2"/>
      <c r="Z4" s="2"/>
      <c r="AD4" s="2"/>
    </row>
    <row r="5" spans="1:38" ht="21.75" thickBot="1" x14ac:dyDescent="0.4">
      <c r="A5" s="3" t="str">
        <f>felv!A5</f>
        <v>Ponteltolás oka: ………………………………</v>
      </c>
      <c r="B5" s="4"/>
      <c r="C5" s="4"/>
      <c r="D5" s="3"/>
      <c r="E5" s="3"/>
      <c r="F5" s="3" t="str">
        <f>felv!I1</f>
        <v>TSZFM:…………..</v>
      </c>
      <c r="G5" s="3"/>
      <c r="H5" s="3"/>
      <c r="I5" s="3" t="str">
        <f>felv!I2</f>
        <v>Lejtés: ……………..</v>
      </c>
      <c r="K5" s="3" t="str">
        <f>felv!I3</f>
        <v>Kitettség: …………..</v>
      </c>
      <c r="L5" s="5"/>
      <c r="M5" s="3" t="str">
        <f>felv!E5</f>
        <v>Főfafaj: ……………..</v>
      </c>
      <c r="N5" s="5"/>
      <c r="O5" s="3" t="str">
        <f>felv!G5</f>
        <v>Kor: …………….</v>
      </c>
      <c r="P5" s="1"/>
      <c r="Q5" s="1"/>
      <c r="R5" s="164" t="s">
        <v>87</v>
      </c>
      <c r="S5" s="164"/>
      <c r="T5" s="233" t="s">
        <v>82</v>
      </c>
      <c r="U5" s="234"/>
      <c r="V5" s="234"/>
      <c r="W5" s="234"/>
      <c r="X5" s="234"/>
      <c r="Y5" s="234"/>
      <c r="Z5" s="235"/>
      <c r="AA5" s="98">
        <f>VLOOKUP(T5,a!B1:C6,2,FALSE)</f>
        <v>2</v>
      </c>
      <c r="AD5" s="2"/>
    </row>
    <row r="6" spans="1:38" s="1" customFormat="1" ht="15" customHeight="1" x14ac:dyDescent="0.35">
      <c r="A6" s="199" t="s">
        <v>55</v>
      </c>
      <c r="B6" s="202" t="s">
        <v>15</v>
      </c>
      <c r="C6" s="205" t="s">
        <v>16</v>
      </c>
      <c r="D6" s="207" t="s">
        <v>17</v>
      </c>
      <c r="E6" s="208"/>
      <c r="F6" s="208"/>
      <c r="G6" s="208"/>
      <c r="H6" s="208"/>
      <c r="I6" s="208"/>
      <c r="J6" s="208"/>
      <c r="K6" s="208"/>
      <c r="L6" s="208"/>
      <c r="M6" s="208"/>
      <c r="N6" s="208"/>
      <c r="O6" s="208"/>
      <c r="P6" s="208"/>
      <c r="Q6" s="208"/>
      <c r="R6" s="208"/>
      <c r="S6" s="209"/>
      <c r="T6" s="220" t="s">
        <v>49</v>
      </c>
      <c r="U6" s="230" t="s">
        <v>16</v>
      </c>
      <c r="V6" s="231"/>
      <c r="W6" s="231"/>
      <c r="X6" s="231"/>
      <c r="Y6" s="231"/>
      <c r="Z6" s="232"/>
      <c r="AA6" s="230" t="s">
        <v>57</v>
      </c>
      <c r="AB6" s="231"/>
      <c r="AC6" s="231"/>
      <c r="AD6" s="231"/>
      <c r="AE6" s="231"/>
      <c r="AF6" s="232"/>
      <c r="AG6" s="227" t="s">
        <v>56</v>
      </c>
      <c r="AH6" s="228"/>
      <c r="AI6" s="228"/>
      <c r="AJ6" s="228"/>
      <c r="AK6" s="228"/>
      <c r="AL6" s="229"/>
    </row>
    <row r="7" spans="1:38" s="1" customFormat="1" ht="15" customHeight="1" x14ac:dyDescent="0.3">
      <c r="A7" s="200"/>
      <c r="B7" s="203"/>
      <c r="C7" s="206"/>
      <c r="D7" s="210" t="s">
        <v>50</v>
      </c>
      <c r="E7" s="211"/>
      <c r="F7" s="211"/>
      <c r="G7" s="211"/>
      <c r="H7" s="211"/>
      <c r="I7" s="211"/>
      <c r="J7" s="211"/>
      <c r="K7" s="211"/>
      <c r="L7" s="211"/>
      <c r="M7" s="211"/>
      <c r="N7" s="211"/>
      <c r="O7" s="212"/>
      <c r="P7" s="213" t="s">
        <v>54</v>
      </c>
      <c r="Q7" s="213"/>
      <c r="R7" s="213"/>
      <c r="S7" s="214"/>
      <c r="T7" s="197"/>
      <c r="U7" s="76"/>
      <c r="V7" s="71"/>
      <c r="W7" s="71"/>
      <c r="X7" s="71"/>
      <c r="Y7" s="71"/>
      <c r="Z7" s="77"/>
      <c r="AA7" s="81"/>
      <c r="AB7" s="75"/>
      <c r="AC7" s="75"/>
      <c r="AD7" s="75"/>
      <c r="AE7" s="75"/>
      <c r="AF7" s="82"/>
      <c r="AG7" s="81"/>
      <c r="AH7" s="75"/>
      <c r="AI7" s="75"/>
      <c r="AJ7" s="75"/>
      <c r="AK7" s="75"/>
      <c r="AL7" s="82"/>
    </row>
    <row r="8" spans="1:38" s="1" customFormat="1" ht="18.75" x14ac:dyDescent="0.3">
      <c r="A8" s="200"/>
      <c r="B8" s="203"/>
      <c r="C8" s="206"/>
      <c r="D8" s="95" t="str">
        <f>felv!D8</f>
        <v>Fafaj:</v>
      </c>
      <c r="E8" s="95" t="str">
        <f>felv!E8</f>
        <v>B</v>
      </c>
      <c r="F8" s="95" t="str">
        <f>felv!F8</f>
        <v>Fafaj:</v>
      </c>
      <c r="G8" s="95" t="str">
        <f>felv!G8</f>
        <v>KTT</v>
      </c>
      <c r="H8" s="95" t="str">
        <f>felv!H8</f>
        <v>Fafaj:</v>
      </c>
      <c r="I8" s="95" t="str">
        <f>felv!I8</f>
        <v>GY</v>
      </c>
      <c r="J8" s="95" t="str">
        <f>felv!J8</f>
        <v>Fafaj:</v>
      </c>
      <c r="K8" s="95" t="str">
        <f>felv!K8</f>
        <v>KŐRIS</v>
      </c>
      <c r="L8" s="95" t="str">
        <f>felv!L8</f>
        <v>Fafaj:</v>
      </c>
      <c r="M8" s="95" t="str">
        <f>felv!M8</f>
        <v>JUHAR</v>
      </c>
      <c r="N8" s="95" t="str">
        <f>felv!N8</f>
        <v>Fafaj:</v>
      </c>
      <c r="O8" s="95" t="str">
        <f>felv!O8</f>
        <v>SZIL</v>
      </c>
      <c r="P8" s="236" t="str">
        <f>felv!P8</f>
        <v>fafaj: …………</v>
      </c>
      <c r="Q8" s="215"/>
      <c r="R8" s="237" t="str">
        <f>felv!R8</f>
        <v>fafaj: ………..</v>
      </c>
      <c r="S8" s="214"/>
      <c r="T8" s="197"/>
      <c r="U8" s="78" t="str">
        <f>E8</f>
        <v>B</v>
      </c>
      <c r="V8" s="79" t="str">
        <f>G8</f>
        <v>KTT</v>
      </c>
      <c r="W8" s="79" t="str">
        <f>I8</f>
        <v>GY</v>
      </c>
      <c r="X8" s="79" t="str">
        <f>K8</f>
        <v>KŐRIS</v>
      </c>
      <c r="Y8" s="79" t="str">
        <f>M8</f>
        <v>JUHAR</v>
      </c>
      <c r="Z8" s="80" t="str">
        <f>O8</f>
        <v>SZIL</v>
      </c>
      <c r="AA8" s="78" t="str">
        <f>E8</f>
        <v>B</v>
      </c>
      <c r="AB8" s="79" t="str">
        <f>G8</f>
        <v>KTT</v>
      </c>
      <c r="AC8" s="79" t="str">
        <f>I8</f>
        <v>GY</v>
      </c>
      <c r="AD8" s="79" t="str">
        <f>K8</f>
        <v>KŐRIS</v>
      </c>
      <c r="AE8" s="79" t="str">
        <f>M8</f>
        <v>JUHAR</v>
      </c>
      <c r="AF8" s="80" t="str">
        <f>O8</f>
        <v>SZIL</v>
      </c>
      <c r="AG8" s="78" t="str">
        <f t="shared" ref="AG8:AL8" si="0">AA8</f>
        <v>B</v>
      </c>
      <c r="AH8" s="79" t="str">
        <f t="shared" si="0"/>
        <v>KTT</v>
      </c>
      <c r="AI8" s="79" t="str">
        <f t="shared" si="0"/>
        <v>GY</v>
      </c>
      <c r="AJ8" s="79" t="str">
        <f t="shared" si="0"/>
        <v>KŐRIS</v>
      </c>
      <c r="AK8" s="79" t="str">
        <f t="shared" si="0"/>
        <v>JUHAR</v>
      </c>
      <c r="AL8" s="80" t="str">
        <f t="shared" si="0"/>
        <v>SZIL</v>
      </c>
    </row>
    <row r="9" spans="1:38" s="1" customFormat="1" ht="22.5" thickBot="1" x14ac:dyDescent="0.4">
      <c r="A9" s="201"/>
      <c r="B9" s="204"/>
      <c r="C9" s="7" t="s">
        <v>114</v>
      </c>
      <c r="D9" s="8" t="s">
        <v>21</v>
      </c>
      <c r="E9" s="8" t="s">
        <v>91</v>
      </c>
      <c r="F9" s="8" t="s">
        <v>21</v>
      </c>
      <c r="G9" s="8" t="s">
        <v>91</v>
      </c>
      <c r="H9" s="8" t="s">
        <v>21</v>
      </c>
      <c r="I9" s="8" t="s">
        <v>91</v>
      </c>
      <c r="J9" s="8" t="s">
        <v>21</v>
      </c>
      <c r="K9" s="8" t="s">
        <v>91</v>
      </c>
      <c r="L9" s="8" t="s">
        <v>21</v>
      </c>
      <c r="M9" s="8" t="s">
        <v>91</v>
      </c>
      <c r="N9" s="9" t="s">
        <v>21</v>
      </c>
      <c r="O9" s="10" t="s">
        <v>91</v>
      </c>
      <c r="P9" s="161" t="s">
        <v>21</v>
      </c>
      <c r="Q9" s="8" t="s">
        <v>22</v>
      </c>
      <c r="R9" s="8" t="s">
        <v>21</v>
      </c>
      <c r="S9" s="10" t="s">
        <v>22</v>
      </c>
      <c r="T9" s="83" t="s">
        <v>21</v>
      </c>
      <c r="U9" s="238" t="s">
        <v>88</v>
      </c>
      <c r="V9" s="239"/>
      <c r="W9" s="239"/>
      <c r="X9" s="239"/>
      <c r="Y9" s="239"/>
      <c r="Z9" s="240"/>
      <c r="AA9" s="224" t="s">
        <v>89</v>
      </c>
      <c r="AB9" s="225"/>
      <c r="AC9" s="225"/>
      <c r="AD9" s="225"/>
      <c r="AE9" s="225"/>
      <c r="AF9" s="226"/>
      <c r="AG9" s="224" t="s">
        <v>89</v>
      </c>
      <c r="AH9" s="225"/>
      <c r="AI9" s="225"/>
      <c r="AJ9" s="225"/>
      <c r="AK9" s="225"/>
      <c r="AL9" s="226"/>
    </row>
    <row r="10" spans="1:38" s="1" customFormat="1" ht="18.75" x14ac:dyDescent="0.3">
      <c r="A10" s="218">
        <v>7</v>
      </c>
      <c r="B10" s="12">
        <v>7</v>
      </c>
      <c r="C10" s="13">
        <f>B10^2*PI()/40000</f>
        <v>3.8484510006474965E-3</v>
      </c>
      <c r="D10" s="111">
        <f>felv!D10</f>
        <v>1</v>
      </c>
      <c r="E10" s="109">
        <f>IF(E100=1,(sz!$J$14+sz!$J$11*LN(B10)),0)</f>
        <v>3.603440332926084</v>
      </c>
      <c r="F10" s="14">
        <f>felv!F10</f>
        <v>1</v>
      </c>
      <c r="G10" s="109">
        <f>IF(G100=1,(sz!$V$14+sz!$V$11*LN($B10)),0)</f>
        <v>4.0564512892845634</v>
      </c>
      <c r="H10" s="14">
        <f>felv!H10</f>
        <v>1</v>
      </c>
      <c r="I10" s="109">
        <f>IF(I100=1,(sz!$AG$14+sz!$AG$11*LN($B10)),0)</f>
        <v>2.6497892258643709</v>
      </c>
      <c r="J10" s="14">
        <f>felv!J10</f>
        <v>1</v>
      </c>
      <c r="K10" s="109">
        <f>IF(K100=1,(sz!$AS$14+sz!$AS$11*LN($B10)),0)</f>
        <v>0</v>
      </c>
      <c r="L10" s="14">
        <f>felv!L10</f>
        <v>1</v>
      </c>
      <c r="M10" s="109">
        <f>IF(M100=1,(sz!$BE$14+sz!$BE$11*LN($B10)),0)</f>
        <v>0</v>
      </c>
      <c r="N10" s="14">
        <f>felv!N10</f>
        <v>1</v>
      </c>
      <c r="O10" s="109">
        <f>IF(O100=1,(sz!$BQ$14+sz!$BQ$11*LN($B10)),0)</f>
        <v>0</v>
      </c>
      <c r="P10" s="16">
        <f>felv!P10</f>
        <v>0</v>
      </c>
      <c r="Q10" s="14">
        <f>felv!Q10</f>
        <v>0</v>
      </c>
      <c r="R10" s="14">
        <f>felv!R10</f>
        <v>0</v>
      </c>
      <c r="S10" s="15">
        <f>felv!S10</f>
        <v>0</v>
      </c>
      <c r="T10" s="84">
        <f>10000/(($A$10^2)*PI())*SUM(D10,F10,H10,J10,L10,N10)</f>
        <v>389.76720757198859</v>
      </c>
      <c r="U10" s="122">
        <f>(10000/(($A$10^2)*PI()))*(D10*PI()*$B10^2)/40000</f>
        <v>0.25</v>
      </c>
      <c r="V10" s="123">
        <f>(10000/(($A$10^2)*PI()))*(F10*PI()*$B10^2)/40000</f>
        <v>0.25</v>
      </c>
      <c r="W10" s="123">
        <f>(10000/(($A$10^2)*PI()))*(H10*PI()*$B10^2)/40000</f>
        <v>0.25</v>
      </c>
      <c r="X10" s="123">
        <f>(10000/(($A$10^2)*PI()))*(J10*PI()*$B10^2)/40000</f>
        <v>0.25</v>
      </c>
      <c r="Y10" s="123">
        <f>(10000/(($A$10^2)*PI()))*(L10*PI()*$B10^2)/40000</f>
        <v>0.25</v>
      </c>
      <c r="Z10" s="124">
        <f>(10000/(($A$10^2)*PI()))*(N10*PI()*$B10^2)/40000</f>
        <v>0.25</v>
      </c>
      <c r="AA10" s="132">
        <f>D10*Szilv(AA$8,$AA$5,$B10)*(10000/(($A$10^2)*PI()))</f>
        <v>1.4223564125024284</v>
      </c>
      <c r="AB10" s="133">
        <f>F10*Szilv(AB$8,$AA$5,$B10)*(10000/(($A$10^2)*PI()))</f>
        <v>1.3989216052262425</v>
      </c>
      <c r="AC10" s="133">
        <f>H10*Szilv(AC$8,$AA$5,$B10)*(10000/(($A$10^2)*PI()))</f>
        <v>1.2882295443390268</v>
      </c>
      <c r="AD10" s="133">
        <f>J10*Szilv(AD$8,$AA$5,$B10)*(10000/(($A$10^2)*PI()))</f>
        <v>1.2527943548185063</v>
      </c>
      <c r="AE10" s="133">
        <f>L10*Szilv(AE$8,$AA$5,$B10)*(10000/(($A$10^2)*PI()))</f>
        <v>1.2350248604368637</v>
      </c>
      <c r="AF10" s="134">
        <f>N10*Szilv(AF$8,$AA$5,$B10)*(10000/(($A$10^2)*PI()))</f>
        <v>1.3363079926502113</v>
      </c>
      <c r="AG10" s="132">
        <f>D10*skf_b2(AG$8,$B10,E10)*(10000/(($A$10^2)*PI()))</f>
        <v>0.80241047792289755</v>
      </c>
      <c r="AH10" s="133">
        <f>F10*skf_b2(AH$8,$B10,G10)*(10000/(($A$10^2)*PI()))</f>
        <v>1.2754276181638613</v>
      </c>
      <c r="AI10" s="133">
        <f>H10*skf_b2(AI$8,$B10,I10)*(10000/(($A$10^2)*PI()))</f>
        <v>1.0018290230890261</v>
      </c>
      <c r="AJ10" s="133">
        <f>J10*skf_b2(AJ$8,$B10,K10)*(10000/(($A$10^2)*PI()))</f>
        <v>0</v>
      </c>
      <c r="AK10" s="133">
        <f>L10*skf_b2(AK$8,$B10,M10)*(10000/(($A$10^2)*PI()))</f>
        <v>0</v>
      </c>
      <c r="AL10" s="134">
        <f>N10*skf_b2(AL$8,$B10,O10)*(10000/(($A$10^2)*PI()))</f>
        <v>0</v>
      </c>
    </row>
    <row r="11" spans="1:38" s="1" customFormat="1" ht="18.75" x14ac:dyDescent="0.3">
      <c r="A11" s="218"/>
      <c r="B11" s="17">
        <v>8</v>
      </c>
      <c r="C11" s="18">
        <f t="shared" ref="C11:C53" si="1">B11^2*PI()/40000</f>
        <v>5.0265482457436689E-3</v>
      </c>
      <c r="D11" s="112">
        <f>felv!D11</f>
        <v>1</v>
      </c>
      <c r="E11" s="110">
        <f>IF(E100=1,(sz!$J$14+sz!$J$11*LN(B11)),0)</f>
        <v>5.4306948706503313</v>
      </c>
      <c r="F11" s="19">
        <f>felv!F11</f>
        <v>1</v>
      </c>
      <c r="G11" s="110">
        <f>IF(G100=1,(sz!$V$14+sz!$V$11*LN($B11)),0)</f>
        <v>5.5889507475258782</v>
      </c>
      <c r="H11" s="19">
        <f>felv!H11</f>
        <v>1</v>
      </c>
      <c r="I11" s="110">
        <f>IF(I100=1,(sz!$AG$14+sz!$AG$11*LN($B11)),0)</f>
        <v>4.2347060705656432</v>
      </c>
      <c r="J11" s="19">
        <f>felv!J11</f>
        <v>1</v>
      </c>
      <c r="K11" s="110">
        <f>IF(K100=1,(sz!$AS$14+sz!$AS$11*LN($B11)),0)</f>
        <v>0</v>
      </c>
      <c r="L11" s="19">
        <f>felv!L11</f>
        <v>1</v>
      </c>
      <c r="M11" s="110">
        <f>IF(M100=1,(sz!$BE$14+sz!$BE$11*LN($B11)),0)</f>
        <v>0</v>
      </c>
      <c r="N11" s="19">
        <f>felv!N11</f>
        <v>1</v>
      </c>
      <c r="O11" s="110">
        <f>IF(O100=1,(sz!$BQ$14+sz!$BQ$11*LN($B11)),0)</f>
        <v>0</v>
      </c>
      <c r="P11" s="21">
        <f>felv!P11</f>
        <v>0</v>
      </c>
      <c r="Q11" s="19">
        <f>felv!Q11</f>
        <v>0</v>
      </c>
      <c r="R11" s="19">
        <f>felv!R11</f>
        <v>0</v>
      </c>
      <c r="S11" s="20">
        <f>felv!S11</f>
        <v>0</v>
      </c>
      <c r="T11" s="84">
        <f t="shared" ref="T11:T22" si="2">10000/(($A$10^2)*PI())*SUM(D11,F11,H11,J11,L11,N11)</f>
        <v>389.76720757198859</v>
      </c>
      <c r="U11" s="122">
        <f t="shared" ref="U11:U21" si="3">(10000/(($A$10^2)*PI()))*(D11*PI()*$B11^2)/40000</f>
        <v>0.32653061224489799</v>
      </c>
      <c r="V11" s="123">
        <f t="shared" ref="V11:V21" si="4">(10000/(($A$10^2)*PI()))*(F11*PI()*$B11^2)/40000</f>
        <v>0.32653061224489799</v>
      </c>
      <c r="W11" s="123">
        <f t="shared" ref="W11:W21" si="5">(10000/(($A$10^2)*PI()))*(H11*PI()*$B11^2)/40000</f>
        <v>0.32653061224489799</v>
      </c>
      <c r="X11" s="123">
        <f t="shared" ref="X11:X21" si="6">(10000/(($A$10^2)*PI()))*(J11*PI()*$B11^2)/40000</f>
        <v>0.32653061224489799</v>
      </c>
      <c r="Y11" s="123">
        <f t="shared" ref="Y11:Y21" si="7">(10000/(($A$10^2)*PI()))*(L11*PI()*$B11^2)/40000</f>
        <v>0.32653061224489799</v>
      </c>
      <c r="Z11" s="124">
        <f t="shared" ref="Z11:Z21" si="8">(10000/(($A$10^2)*PI()))*(N11*PI()*$B11^2)/40000</f>
        <v>0.32653061224489799</v>
      </c>
      <c r="AA11" s="132">
        <f t="shared" ref="AA11:AA22" si="9">D11*Szilv(AA$8,$AA$5,$B11)*(10000/(($A$10^2)*PI()))</f>
        <v>2.0087694579756756</v>
      </c>
      <c r="AB11" s="133">
        <f t="shared" ref="AB11:AB22" si="10">F11*Szilv(AB$8,$AA$5,$B11)*(10000/(($A$10^2)*PI()))</f>
        <v>1.9633186150916895</v>
      </c>
      <c r="AC11" s="133">
        <f t="shared" ref="AC11:AC22" si="11">H11*Szilv(AC$8,$AA$5,$B11)*(10000/(($A$10^2)*PI()))</f>
        <v>1.8361132262660342</v>
      </c>
      <c r="AD11" s="133">
        <f t="shared" ref="AD11:AD22" si="12">J11*Szilv(AD$8,$AA$5,$B11)*(10000/(($A$10^2)*PI()))</f>
        <v>1.7502319399325819</v>
      </c>
      <c r="AE11" s="133">
        <f t="shared" ref="AE11:AE22" si="13">L11*Szilv(AE$8,$AA$5,$B11)*(10000/(($A$10^2)*PI()))</f>
        <v>1.7258330111841715</v>
      </c>
      <c r="AF11" s="134">
        <f t="shared" ref="AF11:AF22" si="14">N11*Szilv(AF$8,$AA$5,$B11)*(10000/(($A$10^2)*PI()))</f>
        <v>1.8710185706072109</v>
      </c>
      <c r="AG11" s="132">
        <f t="shared" ref="AG11:AG22" si="15">D11*skf_b2(AG$8,$B11,E11)*(10000/(($A$10^2)*PI()))</f>
        <v>1.3113008928278951</v>
      </c>
      <c r="AH11" s="133">
        <f t="shared" ref="AH11:AH22" si="16">F11*skf_b2(AH$8,$B11,G11)*(10000/(($A$10^2)*PI()))</f>
        <v>1.62738764614256</v>
      </c>
      <c r="AI11" s="133">
        <f t="shared" ref="AI11:AI22" si="17">H11*skf_b2(AI$8,$B11,I11)*(10000/(($A$10^2)*PI()))</f>
        <v>1.157227356966591</v>
      </c>
      <c r="AJ11" s="133">
        <f t="shared" ref="AJ11:AJ22" si="18">J11*skf_b2(AJ$8,$B11,K11)*(10000/(($A$10^2)*PI()))</f>
        <v>0</v>
      </c>
      <c r="AK11" s="133">
        <f t="shared" ref="AK11:AK22" si="19">L11*skf_b2(AK$8,$B11,M11)*(10000/(($A$10^2)*PI()))</f>
        <v>0</v>
      </c>
      <c r="AL11" s="134">
        <f t="shared" ref="AL11:AL22" si="20">N11*skf_b2(AL$8,$B11,O11)*(10000/(($A$10^2)*PI()))</f>
        <v>0</v>
      </c>
    </row>
    <row r="12" spans="1:38" s="1" customFormat="1" ht="18.75" x14ac:dyDescent="0.3">
      <c r="A12" s="218"/>
      <c r="B12" s="17">
        <v>9</v>
      </c>
      <c r="C12" s="18">
        <f t="shared" si="1"/>
        <v>6.3617251235193305E-3</v>
      </c>
      <c r="D12" s="112">
        <f>felv!D12</f>
        <v>1</v>
      </c>
      <c r="E12" s="110">
        <f>IF(E100=1,(sz!$J$14+sz!$J$11*LN(B12)),0)</f>
        <v>7.0424475989038378</v>
      </c>
      <c r="F12" s="19">
        <f>felv!F12</f>
        <v>1</v>
      </c>
      <c r="G12" s="110">
        <f>IF(G100=1,(sz!$V$14+sz!$V$11*LN($B12)),0)</f>
        <v>6.9407110698418499</v>
      </c>
      <c r="H12" s="19">
        <f>felv!H12</f>
        <v>1</v>
      </c>
      <c r="I12" s="110">
        <f>IF(I100=1,(sz!$AG$14+sz!$AG$11*LN($B12)),0)</f>
        <v>5.63270180447347</v>
      </c>
      <c r="J12" s="19">
        <f>felv!J12</f>
        <v>1</v>
      </c>
      <c r="K12" s="110">
        <f>IF(K100=1,(sz!$AS$14+sz!$AS$11*LN($B12)),0)</f>
        <v>0</v>
      </c>
      <c r="L12" s="19">
        <f>felv!L12</f>
        <v>1</v>
      </c>
      <c r="M12" s="110">
        <f>IF(M100=1,(sz!$BE$14+sz!$BE$11*LN($B12)),0)</f>
        <v>0</v>
      </c>
      <c r="N12" s="19">
        <f>felv!N12</f>
        <v>1</v>
      </c>
      <c r="O12" s="110">
        <f>IF(O100=1,(sz!$BQ$14+sz!$BQ$11*LN($B12)),0)</f>
        <v>0</v>
      </c>
      <c r="P12" s="21">
        <f>felv!P12</f>
        <v>0</v>
      </c>
      <c r="Q12" s="19">
        <f>felv!Q12</f>
        <v>0</v>
      </c>
      <c r="R12" s="19">
        <f>felv!R12</f>
        <v>0</v>
      </c>
      <c r="S12" s="20">
        <f>felv!S12</f>
        <v>0</v>
      </c>
      <c r="T12" s="84">
        <f t="shared" si="2"/>
        <v>389.76720757198859</v>
      </c>
      <c r="U12" s="122">
        <f t="shared" si="3"/>
        <v>0.41326530612244894</v>
      </c>
      <c r="V12" s="123">
        <f t="shared" si="4"/>
        <v>0.41326530612244894</v>
      </c>
      <c r="W12" s="123">
        <f t="shared" si="5"/>
        <v>0.41326530612244894</v>
      </c>
      <c r="X12" s="123">
        <f t="shared" si="6"/>
        <v>0.41326530612244894</v>
      </c>
      <c r="Y12" s="123">
        <f t="shared" si="7"/>
        <v>0.41326530612244894</v>
      </c>
      <c r="Z12" s="124">
        <f t="shared" si="8"/>
        <v>0.41326530612244894</v>
      </c>
      <c r="AA12" s="132">
        <f t="shared" si="9"/>
        <v>2.7237696351615224</v>
      </c>
      <c r="AB12" s="133">
        <f t="shared" si="10"/>
        <v>2.647452024188</v>
      </c>
      <c r="AC12" s="133">
        <f t="shared" si="11"/>
        <v>2.5098880564050523</v>
      </c>
      <c r="AD12" s="133">
        <f t="shared" si="12"/>
        <v>2.3506341083857105</v>
      </c>
      <c r="AE12" s="133">
        <f t="shared" si="13"/>
        <v>2.3183703064141783</v>
      </c>
      <c r="AF12" s="134">
        <f t="shared" si="14"/>
        <v>2.5177379545839851</v>
      </c>
      <c r="AG12" s="132">
        <f t="shared" si="15"/>
        <v>1.9867667913191136</v>
      </c>
      <c r="AH12" s="133">
        <f t="shared" si="16"/>
        <v>2.1937586332977896</v>
      </c>
      <c r="AI12" s="133">
        <f t="shared" si="17"/>
        <v>1.6161678011868557</v>
      </c>
      <c r="AJ12" s="133">
        <f t="shared" si="18"/>
        <v>0</v>
      </c>
      <c r="AK12" s="133">
        <f t="shared" si="19"/>
        <v>0</v>
      </c>
      <c r="AL12" s="134">
        <f t="shared" si="20"/>
        <v>0</v>
      </c>
    </row>
    <row r="13" spans="1:38" s="1" customFormat="1" ht="18.75" x14ac:dyDescent="0.3">
      <c r="A13" s="218"/>
      <c r="B13" s="17">
        <v>10</v>
      </c>
      <c r="C13" s="18">
        <f t="shared" si="1"/>
        <v>7.8539816339744835E-3</v>
      </c>
      <c r="D13" s="112">
        <f>felv!D13</f>
        <v>1</v>
      </c>
      <c r="E13" s="110">
        <f>IF(E100=1,(sz!$J$14+sz!$J$11*LN(B13)),0)</f>
        <v>8.4842095437828142</v>
      </c>
      <c r="F13" s="19">
        <f>felv!F13</f>
        <v>1</v>
      </c>
      <c r="G13" s="110">
        <f>IF(G100=1,(sz!$V$14+sz!$V$11*LN($B13)),0)</f>
        <v>8.1499018825196465</v>
      </c>
      <c r="H13" s="19">
        <f>felv!H13</f>
        <v>1</v>
      </c>
      <c r="I13" s="110">
        <f>IF(I100=1,(sz!$AG$14+sz!$AG$11*LN($B13)),0)</f>
        <v>6.883251602168265</v>
      </c>
      <c r="J13" s="19">
        <f>felv!J13</f>
        <v>1</v>
      </c>
      <c r="K13" s="110">
        <f>IF(K100=1,(sz!$AS$14+sz!$AS$11*LN($B13)),0)</f>
        <v>0</v>
      </c>
      <c r="L13" s="19">
        <f>felv!L13</f>
        <v>1</v>
      </c>
      <c r="M13" s="110">
        <f>IF(M100=1,(sz!$BE$14+sz!$BE$11*LN($B13)),0)</f>
        <v>0</v>
      </c>
      <c r="N13" s="19">
        <f>felv!N13</f>
        <v>1</v>
      </c>
      <c r="O13" s="110">
        <f>IF(O100=1,(sz!$BQ$14+sz!$BQ$11*LN($B13)),0)</f>
        <v>0</v>
      </c>
      <c r="P13" s="21">
        <f>felv!P13</f>
        <v>0</v>
      </c>
      <c r="Q13" s="19">
        <f>felv!Q13</f>
        <v>0</v>
      </c>
      <c r="R13" s="19">
        <f>felv!R13</f>
        <v>0</v>
      </c>
      <c r="S13" s="20">
        <f>felv!S13</f>
        <v>0</v>
      </c>
      <c r="T13" s="84">
        <f t="shared" si="2"/>
        <v>389.76720757198859</v>
      </c>
      <c r="U13" s="122">
        <f t="shared" si="3"/>
        <v>0.51020408163265307</v>
      </c>
      <c r="V13" s="123">
        <f t="shared" si="4"/>
        <v>0.51020408163265307</v>
      </c>
      <c r="W13" s="123">
        <f t="shared" si="5"/>
        <v>0.51020408163265307</v>
      </c>
      <c r="X13" s="123">
        <f t="shared" si="6"/>
        <v>0.51020408163265307</v>
      </c>
      <c r="Y13" s="123">
        <f t="shared" si="7"/>
        <v>0.51020408163265307</v>
      </c>
      <c r="Z13" s="124">
        <f t="shared" si="8"/>
        <v>0.51020408163265307</v>
      </c>
      <c r="AA13" s="132">
        <f t="shared" si="9"/>
        <v>3.5765420305439641</v>
      </c>
      <c r="AB13" s="133">
        <f t="shared" si="10"/>
        <v>3.4591670403801009</v>
      </c>
      <c r="AC13" s="133">
        <f t="shared" si="11"/>
        <v>3.3196419319505672</v>
      </c>
      <c r="AD13" s="133">
        <f t="shared" si="12"/>
        <v>3.0603065506580416</v>
      </c>
      <c r="AE13" s="133">
        <f t="shared" si="13"/>
        <v>3.0188902961138382</v>
      </c>
      <c r="AF13" s="134">
        <f t="shared" si="14"/>
        <v>3.2835566588216221</v>
      </c>
      <c r="AG13" s="132">
        <f t="shared" si="15"/>
        <v>2.8201621479229373</v>
      </c>
      <c r="AH13" s="133">
        <f t="shared" si="16"/>
        <v>2.9231169399708792</v>
      </c>
      <c r="AI13" s="133">
        <f t="shared" si="17"/>
        <v>2.2371660697913813</v>
      </c>
      <c r="AJ13" s="133">
        <f t="shared" si="18"/>
        <v>0</v>
      </c>
      <c r="AK13" s="133">
        <f t="shared" si="19"/>
        <v>0</v>
      </c>
      <c r="AL13" s="134">
        <f t="shared" si="20"/>
        <v>0</v>
      </c>
    </row>
    <row r="14" spans="1:38" s="1" customFormat="1" ht="18.75" x14ac:dyDescent="0.3">
      <c r="A14" s="218"/>
      <c r="B14" s="17">
        <v>11</v>
      </c>
      <c r="C14" s="18">
        <f t="shared" si="1"/>
        <v>9.5033177771091243E-3</v>
      </c>
      <c r="D14" s="112">
        <f>felv!D14</f>
        <v>1</v>
      </c>
      <c r="E14" s="110">
        <f>IF(E100=1,(sz!$J$14+sz!$J$11*LN(B14)),0)</f>
        <v>9.7884418678511764</v>
      </c>
      <c r="F14" s="19">
        <f>felv!F14</f>
        <v>1</v>
      </c>
      <c r="G14" s="110">
        <f>IF(G100=1,(sz!$V$14+sz!$V$11*LN($B14)),0)</f>
        <v>9.2437480264427023</v>
      </c>
      <c r="H14" s="19">
        <f>felv!H14</f>
        <v>1</v>
      </c>
      <c r="I14" s="110">
        <f>IF(I100=1,(sz!$AG$14+sz!$AG$11*LN($B14)),0)</f>
        <v>8.0145114989937554</v>
      </c>
      <c r="J14" s="19">
        <f>felv!J14</f>
        <v>1</v>
      </c>
      <c r="K14" s="110">
        <f>IF(K100=1,(sz!$AS$14+sz!$AS$11*LN($B14)),0)</f>
        <v>0</v>
      </c>
      <c r="L14" s="19">
        <f>felv!L14</f>
        <v>1</v>
      </c>
      <c r="M14" s="110">
        <f>IF(M100=1,(sz!$BE$14+sz!$BE$11*LN($B14)),0)</f>
        <v>0</v>
      </c>
      <c r="N14" s="19">
        <f>felv!N14</f>
        <v>1</v>
      </c>
      <c r="O14" s="110">
        <f>IF(O100=1,(sz!$BQ$14+sz!$BQ$11*LN($B14)),0)</f>
        <v>0</v>
      </c>
      <c r="P14" s="21">
        <f>felv!P14</f>
        <v>0</v>
      </c>
      <c r="Q14" s="19">
        <f>felv!Q14</f>
        <v>0</v>
      </c>
      <c r="R14" s="19">
        <f>felv!R14</f>
        <v>0</v>
      </c>
      <c r="S14" s="20">
        <f>felv!S14</f>
        <v>0</v>
      </c>
      <c r="T14" s="84">
        <f t="shared" si="2"/>
        <v>389.76720757198859</v>
      </c>
      <c r="U14" s="122">
        <f t="shared" si="3"/>
        <v>0.61734693877551028</v>
      </c>
      <c r="V14" s="123">
        <f t="shared" si="4"/>
        <v>0.61734693877551028</v>
      </c>
      <c r="W14" s="123">
        <f t="shared" si="5"/>
        <v>0.61734693877551028</v>
      </c>
      <c r="X14" s="123">
        <f t="shared" si="6"/>
        <v>0.61734693877551028</v>
      </c>
      <c r="Y14" s="123">
        <f t="shared" si="7"/>
        <v>0.61734693877551028</v>
      </c>
      <c r="Z14" s="124">
        <f t="shared" si="8"/>
        <v>0.61734693877551028</v>
      </c>
      <c r="AA14" s="132">
        <f t="shared" si="9"/>
        <v>4.5758558112874788</v>
      </c>
      <c r="AB14" s="133">
        <f t="shared" si="10"/>
        <v>4.4059143623617949</v>
      </c>
      <c r="AC14" s="133">
        <f t="shared" si="11"/>
        <v>4.2750802438618791</v>
      </c>
      <c r="AD14" s="133">
        <f t="shared" si="12"/>
        <v>3.8852150087807997</v>
      </c>
      <c r="AE14" s="133">
        <f t="shared" si="13"/>
        <v>3.8333106175828524</v>
      </c>
      <c r="AF14" s="134">
        <f t="shared" si="14"/>
        <v>4.1751953222252256</v>
      </c>
      <c r="AG14" s="132">
        <f t="shared" si="15"/>
        <v>3.8147872188679091</v>
      </c>
      <c r="AH14" s="133">
        <f t="shared" si="16"/>
        <v>3.8098217313610014</v>
      </c>
      <c r="AI14" s="133">
        <f t="shared" si="17"/>
        <v>3.0101417967440525</v>
      </c>
      <c r="AJ14" s="133">
        <f t="shared" si="18"/>
        <v>0</v>
      </c>
      <c r="AK14" s="133">
        <f t="shared" si="19"/>
        <v>0</v>
      </c>
      <c r="AL14" s="134">
        <f t="shared" si="20"/>
        <v>0</v>
      </c>
    </row>
    <row r="15" spans="1:38" s="1" customFormat="1" ht="18.75" x14ac:dyDescent="0.3">
      <c r="A15" s="218"/>
      <c r="B15" s="17">
        <v>12</v>
      </c>
      <c r="C15" s="18">
        <f t="shared" si="1"/>
        <v>1.1309733552923255E-2</v>
      </c>
      <c r="D15" s="112">
        <f>felv!D15</f>
        <v>1</v>
      </c>
      <c r="E15" s="110">
        <f>IF(E100=1,(sz!$J$14+sz!$J$11*LN(B15)),0)</f>
        <v>10.979112692988203</v>
      </c>
      <c r="F15" s="19">
        <f>felv!F15</f>
        <v>1</v>
      </c>
      <c r="G15" s="110">
        <f>IF(G100=1,(sz!$V$14+sz!$V$11*LN($B15)),0)</f>
        <v>10.242351317223854</v>
      </c>
      <c r="H15" s="19">
        <f>felv!H15</f>
        <v>1</v>
      </c>
      <c r="I15" s="110">
        <f>IF(I100=1,(sz!$AG$14+sz!$AG$11*LN($B15)),0)</f>
        <v>9.0472708701125342</v>
      </c>
      <c r="J15" s="19">
        <f>felv!J15</f>
        <v>1</v>
      </c>
      <c r="K15" s="110">
        <f>IF(K100=1,(sz!$AS$14+sz!$AS$11*LN($B15)),0)</f>
        <v>0</v>
      </c>
      <c r="L15" s="19">
        <f>felv!L15</f>
        <v>1</v>
      </c>
      <c r="M15" s="110">
        <f>IF(M100=1,(sz!$BE$14+sz!$BE$11*LN($B15)),0)</f>
        <v>0</v>
      </c>
      <c r="N15" s="19">
        <f>felv!N15</f>
        <v>1</v>
      </c>
      <c r="O15" s="110">
        <f>IF(O100=1,(sz!$BQ$14+sz!$BQ$11*LN($B15)),0)</f>
        <v>0</v>
      </c>
      <c r="P15" s="21">
        <f>felv!P15</f>
        <v>0</v>
      </c>
      <c r="Q15" s="19">
        <f>felv!Q15</f>
        <v>0</v>
      </c>
      <c r="R15" s="19">
        <f>felv!R15</f>
        <v>0</v>
      </c>
      <c r="S15" s="20">
        <f>felv!S15</f>
        <v>0</v>
      </c>
      <c r="T15" s="84">
        <f t="shared" si="2"/>
        <v>389.76720757198859</v>
      </c>
      <c r="U15" s="122">
        <f t="shared" si="3"/>
        <v>0.73469387755102045</v>
      </c>
      <c r="V15" s="123">
        <f t="shared" si="4"/>
        <v>0.73469387755102045</v>
      </c>
      <c r="W15" s="123">
        <f t="shared" si="5"/>
        <v>0.73469387755102045</v>
      </c>
      <c r="X15" s="123">
        <f t="shared" si="6"/>
        <v>0.73469387755102045</v>
      </c>
      <c r="Y15" s="123">
        <f t="shared" si="7"/>
        <v>0.73469387755102045</v>
      </c>
      <c r="Z15" s="124">
        <f t="shared" si="8"/>
        <v>0.73469387755102045</v>
      </c>
      <c r="AA15" s="132">
        <f t="shared" si="9"/>
        <v>5.7301223112242861</v>
      </c>
      <c r="AB15" s="133">
        <f t="shared" si="10"/>
        <v>5.4948069759806879</v>
      </c>
      <c r="AC15" s="133">
        <f t="shared" si="11"/>
        <v>5.3855768712130114</v>
      </c>
      <c r="AD15" s="133">
        <f t="shared" si="12"/>
        <v>4.8310352792295719</v>
      </c>
      <c r="AE15" s="133">
        <f t="shared" si="13"/>
        <v>4.7672623480262786</v>
      </c>
      <c r="AF15" s="134">
        <f t="shared" si="14"/>
        <v>5.1990585566456371</v>
      </c>
      <c r="AG15" s="132">
        <f t="shared" si="15"/>
        <v>4.9757708517201946</v>
      </c>
      <c r="AH15" s="133">
        <f t="shared" si="16"/>
        <v>4.8568382452145746</v>
      </c>
      <c r="AI15" s="133">
        <f t="shared" si="17"/>
        <v>3.9391966699753893</v>
      </c>
      <c r="AJ15" s="133">
        <f t="shared" si="18"/>
        <v>0</v>
      </c>
      <c r="AK15" s="133">
        <f t="shared" si="19"/>
        <v>0</v>
      </c>
      <c r="AL15" s="134">
        <f t="shared" si="20"/>
        <v>0</v>
      </c>
    </row>
    <row r="16" spans="1:38" s="1" customFormat="1" ht="18.75" x14ac:dyDescent="0.3">
      <c r="A16" s="218"/>
      <c r="B16" s="17">
        <v>13</v>
      </c>
      <c r="C16" s="18">
        <f t="shared" si="1"/>
        <v>1.3273228961416876E-2</v>
      </c>
      <c r="D16" s="112">
        <f>felv!D16</f>
        <v>1</v>
      </c>
      <c r="E16" s="110">
        <f>IF(E100=1,(sz!$J$14+sz!$J$11*LN(B16)),0)</f>
        <v>12.07442367517401</v>
      </c>
      <c r="F16" s="19">
        <f>felv!F16</f>
        <v>1</v>
      </c>
      <c r="G16" s="110">
        <f>IF(G100=1,(sz!$V$14+sz!$V$11*LN($B16)),0)</f>
        <v>11.160977295242262</v>
      </c>
      <c r="H16" s="19">
        <f>felv!H16</f>
        <v>1</v>
      </c>
      <c r="I16" s="110">
        <f>IF(I100=1,(sz!$AG$14+sz!$AG$11*LN($B16)),0)</f>
        <v>9.9973173962055313</v>
      </c>
      <c r="J16" s="19">
        <f>felv!J16</f>
        <v>1</v>
      </c>
      <c r="K16" s="110">
        <f>IF(K100=1,(sz!$AS$14+sz!$AS$11*LN($B16)),0)</f>
        <v>0</v>
      </c>
      <c r="L16" s="19">
        <f>felv!L16</f>
        <v>1</v>
      </c>
      <c r="M16" s="110">
        <f>IF(M100=1,(sz!$BE$14+sz!$BE$11*LN($B16)),0)</f>
        <v>0</v>
      </c>
      <c r="N16" s="19">
        <f>felv!N16</f>
        <v>1</v>
      </c>
      <c r="O16" s="110">
        <f>IF(O100=1,(sz!$BQ$14+sz!$BQ$11*LN($B16)),0)</f>
        <v>0</v>
      </c>
      <c r="P16" s="21">
        <f>felv!P16</f>
        <v>0</v>
      </c>
      <c r="Q16" s="19">
        <f>felv!Q16</f>
        <v>0</v>
      </c>
      <c r="R16" s="19">
        <f>felv!R16</f>
        <v>0</v>
      </c>
      <c r="S16" s="20">
        <f>felv!S16</f>
        <v>0</v>
      </c>
      <c r="T16" s="84">
        <f t="shared" si="2"/>
        <v>389.76720757198859</v>
      </c>
      <c r="U16" s="122">
        <f t="shared" si="3"/>
        <v>0.86224489795918358</v>
      </c>
      <c r="V16" s="123">
        <f t="shared" si="4"/>
        <v>0.86224489795918358</v>
      </c>
      <c r="W16" s="123">
        <f t="shared" si="5"/>
        <v>0.86224489795918358</v>
      </c>
      <c r="X16" s="123">
        <f t="shared" si="6"/>
        <v>0.86224489795918358</v>
      </c>
      <c r="Y16" s="123">
        <f t="shared" si="7"/>
        <v>0.86224489795918358</v>
      </c>
      <c r="Z16" s="124">
        <f t="shared" si="8"/>
        <v>0.86224489795918358</v>
      </c>
      <c r="AA16" s="132">
        <f t="shared" si="9"/>
        <v>7.0474404842684581</v>
      </c>
      <c r="AB16" s="133">
        <f t="shared" si="10"/>
        <v>6.7326643846794036</v>
      </c>
      <c r="AC16" s="133">
        <f t="shared" si="11"/>
        <v>6.6602143675379128</v>
      </c>
      <c r="AD16" s="133">
        <f t="shared" si="12"/>
        <v>5.9031920165591529</v>
      </c>
      <c r="AE16" s="133">
        <f t="shared" si="13"/>
        <v>5.8261283108128472</v>
      </c>
      <c r="AF16" s="134">
        <f t="shared" si="14"/>
        <v>6.3612768054204745</v>
      </c>
      <c r="AG16" s="132">
        <f t="shared" si="15"/>
        <v>6.3086094511470394</v>
      </c>
      <c r="AH16" s="133">
        <f t="shared" si="16"/>
        <v>6.0694267389961389</v>
      </c>
      <c r="AI16" s="133">
        <f t="shared" si="17"/>
        <v>5.0315916091087152</v>
      </c>
      <c r="AJ16" s="133">
        <f t="shared" si="18"/>
        <v>0</v>
      </c>
      <c r="AK16" s="133">
        <f t="shared" si="19"/>
        <v>0</v>
      </c>
      <c r="AL16" s="134">
        <f t="shared" si="20"/>
        <v>0</v>
      </c>
    </row>
    <row r="17" spans="1:38" s="1" customFormat="1" ht="18.75" x14ac:dyDescent="0.3">
      <c r="A17" s="218"/>
      <c r="B17" s="17">
        <v>14</v>
      </c>
      <c r="C17" s="22">
        <f t="shared" si="1"/>
        <v>1.5393804002589986E-2</v>
      </c>
      <c r="D17" s="113">
        <f>felv!D17</f>
        <v>1</v>
      </c>
      <c r="E17" s="110">
        <f>IF(E100=1,(sz!$J$14+sz!$J$11*LN(B17)),0)</f>
        <v>13.088523249348313</v>
      </c>
      <c r="F17" s="23">
        <f>felv!F17</f>
        <v>1</v>
      </c>
      <c r="G17" s="110">
        <f>IF(G100=1,(sz!$V$14+sz!$V$11*LN($B17)),0)</f>
        <v>12.011492106364543</v>
      </c>
      <c r="H17" s="23">
        <f>felv!H17</f>
        <v>1</v>
      </c>
      <c r="I17" s="110">
        <f>IF(I100=1,(sz!$AG$14+sz!$AG$11*LN($B17)),0)</f>
        <v>10.876923091050326</v>
      </c>
      <c r="J17" s="23">
        <f>felv!J17</f>
        <v>1</v>
      </c>
      <c r="K17" s="110">
        <f>IF(K100=1,(sz!$AS$14+sz!$AS$11*LN($B17)),0)</f>
        <v>0</v>
      </c>
      <c r="L17" s="23">
        <f>felv!L17</f>
        <v>1</v>
      </c>
      <c r="M17" s="110">
        <f>IF(M100=1,(sz!$BE$14+sz!$BE$11*LN($B17)),0)</f>
        <v>0</v>
      </c>
      <c r="N17" s="23">
        <f>felv!N17</f>
        <v>1</v>
      </c>
      <c r="O17" s="110">
        <f>IF(O100=1,(sz!$BQ$14+sz!$BQ$11*LN($B17)),0)</f>
        <v>0</v>
      </c>
      <c r="P17" s="25">
        <f>felv!P17</f>
        <v>0</v>
      </c>
      <c r="Q17" s="23">
        <f>felv!Q17</f>
        <v>0</v>
      </c>
      <c r="R17" s="23">
        <f>felv!R17</f>
        <v>0</v>
      </c>
      <c r="S17" s="24">
        <f>felv!S17</f>
        <v>0</v>
      </c>
      <c r="T17" s="84">
        <f t="shared" si="2"/>
        <v>389.76720757198859</v>
      </c>
      <c r="U17" s="122">
        <f t="shared" si="3"/>
        <v>1</v>
      </c>
      <c r="V17" s="123">
        <f t="shared" si="4"/>
        <v>1</v>
      </c>
      <c r="W17" s="123">
        <f t="shared" si="5"/>
        <v>1</v>
      </c>
      <c r="X17" s="123">
        <f t="shared" si="6"/>
        <v>1</v>
      </c>
      <c r="Y17" s="123">
        <f t="shared" si="7"/>
        <v>1</v>
      </c>
      <c r="Z17" s="124">
        <f t="shared" si="8"/>
        <v>1</v>
      </c>
      <c r="AA17" s="132">
        <f t="shared" si="9"/>
        <v>8.5356332966326089</v>
      </c>
      <c r="AB17" s="133">
        <f t="shared" si="10"/>
        <v>8.1260478683637345</v>
      </c>
      <c r="AC17" s="133">
        <f t="shared" si="11"/>
        <v>8.1078163418771751</v>
      </c>
      <c r="AD17" s="133">
        <f t="shared" si="12"/>
        <v>7.1068895681777944</v>
      </c>
      <c r="AE17" s="133">
        <f t="shared" si="13"/>
        <v>7.0150735202472658</v>
      </c>
      <c r="AF17" s="134">
        <f t="shared" si="14"/>
        <v>7.667739656658453</v>
      </c>
      <c r="AG17" s="132">
        <f t="shared" si="15"/>
        <v>7.8188426592965694</v>
      </c>
      <c r="AH17" s="133">
        <f t="shared" si="16"/>
        <v>7.4534835904708876</v>
      </c>
      <c r="AI17" s="133">
        <f t="shared" si="17"/>
        <v>6.2954616821562457</v>
      </c>
      <c r="AJ17" s="133">
        <f t="shared" si="18"/>
        <v>0</v>
      </c>
      <c r="AK17" s="133">
        <f t="shared" si="19"/>
        <v>0</v>
      </c>
      <c r="AL17" s="134">
        <f t="shared" si="20"/>
        <v>0</v>
      </c>
    </row>
    <row r="18" spans="1:38" s="1" customFormat="1" ht="18.75" x14ac:dyDescent="0.3">
      <c r="A18" s="218"/>
      <c r="B18" s="17">
        <v>15</v>
      </c>
      <c r="C18" s="22">
        <f t="shared" si="1"/>
        <v>1.7671458676442587E-2</v>
      </c>
      <c r="D18" s="113">
        <f>felv!D18</f>
        <v>1</v>
      </c>
      <c r="E18" s="110">
        <f>IF(E100=1,(sz!$J$14+sz!$J$11*LN(B18)),0)</f>
        <v>14.032627366120678</v>
      </c>
      <c r="F18" s="23">
        <f>felv!F18</f>
        <v>1</v>
      </c>
      <c r="G18" s="110">
        <f>IF(G100=1,(sz!$V$14+sz!$V$11*LN($B18)),0)</f>
        <v>12.803302452217618</v>
      </c>
      <c r="H18" s="23">
        <f>felv!H18</f>
        <v>1</v>
      </c>
      <c r="I18" s="110">
        <f>IF(I100=1,(sz!$AG$14+sz!$AG$11*LN($B18)),0)</f>
        <v>11.695816401715149</v>
      </c>
      <c r="J18" s="23">
        <f>felv!J18</f>
        <v>1</v>
      </c>
      <c r="K18" s="110">
        <f>IF(K100=1,(sz!$AS$14+sz!$AS$11*LN($B18)),0)</f>
        <v>0</v>
      </c>
      <c r="L18" s="23">
        <f>felv!L18</f>
        <v>1</v>
      </c>
      <c r="M18" s="110">
        <f>IF(M100=1,(sz!$BE$14+sz!$BE$11*LN($B18)),0)</f>
        <v>0</v>
      </c>
      <c r="N18" s="23">
        <f>felv!N18</f>
        <v>1</v>
      </c>
      <c r="O18" s="110">
        <f>IF(O100=1,(sz!$BQ$14+sz!$BQ$11*LN($B18)),0)</f>
        <v>0</v>
      </c>
      <c r="P18" s="25">
        <f>felv!P18</f>
        <v>0</v>
      </c>
      <c r="Q18" s="23">
        <f>felv!Q18</f>
        <v>0</v>
      </c>
      <c r="R18" s="23">
        <f>felv!R18</f>
        <v>0</v>
      </c>
      <c r="S18" s="24">
        <f>felv!S18</f>
        <v>0</v>
      </c>
      <c r="T18" s="84">
        <f t="shared" si="2"/>
        <v>389.76720757198859</v>
      </c>
      <c r="U18" s="122">
        <f t="shared" si="3"/>
        <v>1.1479591836734693</v>
      </c>
      <c r="V18" s="123">
        <f t="shared" si="4"/>
        <v>1.1479591836734693</v>
      </c>
      <c r="W18" s="123">
        <f t="shared" si="5"/>
        <v>1.1479591836734693</v>
      </c>
      <c r="X18" s="123">
        <f t="shared" si="6"/>
        <v>1.1479591836734693</v>
      </c>
      <c r="Y18" s="123">
        <f t="shared" si="7"/>
        <v>1.1479591836734693</v>
      </c>
      <c r="Z18" s="124">
        <f t="shared" si="8"/>
        <v>1.1479591836734693</v>
      </c>
      <c r="AA18" s="132">
        <f t="shared" si="9"/>
        <v>10.202277421573356</v>
      </c>
      <c r="AB18" s="133">
        <f t="shared" si="10"/>
        <v>9.6812891389385509</v>
      </c>
      <c r="AC18" s="133">
        <f t="shared" si="11"/>
        <v>9.736974034972441</v>
      </c>
      <c r="AD18" s="133">
        <f t="shared" si="12"/>
        <v>8.4471369617765362</v>
      </c>
      <c r="AE18" s="133">
        <f t="shared" si="13"/>
        <v>8.6014822447870092</v>
      </c>
      <c r="AF18" s="134">
        <f t="shared" si="14"/>
        <v>9.1241228769509473</v>
      </c>
      <c r="AG18" s="132">
        <f t="shared" si="15"/>
        <v>9.5119759667466592</v>
      </c>
      <c r="AH18" s="133">
        <f t="shared" si="16"/>
        <v>9.0149947162880473</v>
      </c>
      <c r="AI18" s="133">
        <f t="shared" si="17"/>
        <v>7.7391535017833979</v>
      </c>
      <c r="AJ18" s="133">
        <f t="shared" si="18"/>
        <v>0</v>
      </c>
      <c r="AK18" s="133">
        <f t="shared" si="19"/>
        <v>0</v>
      </c>
      <c r="AL18" s="134">
        <f t="shared" si="20"/>
        <v>0</v>
      </c>
    </row>
    <row r="19" spans="1:38" s="1" customFormat="1" ht="18.75" x14ac:dyDescent="0.3">
      <c r="A19" s="218"/>
      <c r="B19" s="17">
        <v>16</v>
      </c>
      <c r="C19" s="22">
        <f t="shared" si="1"/>
        <v>2.0106192982974676E-2</v>
      </c>
      <c r="D19" s="113">
        <f>felv!D19</f>
        <v>1</v>
      </c>
      <c r="E19" s="110">
        <f>IF(E100=1,(sz!$J$14+sz!$J$11*LN(B19)),0)</f>
        <v>14.915777787072564</v>
      </c>
      <c r="F19" s="23">
        <f>felv!F19</f>
        <v>1</v>
      </c>
      <c r="G19" s="110">
        <f>IF(G100=1,(sz!$V$14+sz!$V$11*LN($B19)),0)</f>
        <v>13.543991564605857</v>
      </c>
      <c r="H19" s="23">
        <f>felv!H19</f>
        <v>1</v>
      </c>
      <c r="I19" s="110">
        <f>IF(I100=1,(sz!$AG$14+sz!$AG$11*LN($B19)),0)</f>
        <v>12.461839935751605</v>
      </c>
      <c r="J19" s="23">
        <f>felv!J19</f>
        <v>1</v>
      </c>
      <c r="K19" s="110">
        <f>IF(K100=1,(sz!$AS$14+sz!$AS$11*LN($B19)),0)</f>
        <v>0</v>
      </c>
      <c r="L19" s="23">
        <f>felv!L19</f>
        <v>1</v>
      </c>
      <c r="M19" s="110">
        <f>IF(M100=1,(sz!$BE$14+sz!$BE$11*LN($B19)),0)</f>
        <v>0</v>
      </c>
      <c r="N19" s="23">
        <f>felv!N19</f>
        <v>1</v>
      </c>
      <c r="O19" s="110">
        <f>IF(O100=1,(sz!$BQ$14+sz!$BQ$11*LN($B19)),0)</f>
        <v>0</v>
      </c>
      <c r="P19" s="25">
        <f>felv!P19</f>
        <v>0</v>
      </c>
      <c r="Q19" s="23">
        <f>felv!Q19</f>
        <v>0</v>
      </c>
      <c r="R19" s="23">
        <f>felv!R19</f>
        <v>0</v>
      </c>
      <c r="S19" s="24">
        <f>felv!S19</f>
        <v>0</v>
      </c>
      <c r="T19" s="84">
        <f t="shared" si="2"/>
        <v>389.76720757198859</v>
      </c>
      <c r="U19" s="122">
        <f t="shared" si="3"/>
        <v>1.306122448979592</v>
      </c>
      <c r="V19" s="123">
        <f t="shared" si="4"/>
        <v>1.306122448979592</v>
      </c>
      <c r="W19" s="123">
        <f t="shared" si="5"/>
        <v>1.306122448979592</v>
      </c>
      <c r="X19" s="123">
        <f t="shared" si="6"/>
        <v>1.306122448979592</v>
      </c>
      <c r="Y19" s="123">
        <f t="shared" si="7"/>
        <v>1.306122448979592</v>
      </c>
      <c r="Z19" s="124">
        <f t="shared" si="8"/>
        <v>1.306122448979592</v>
      </c>
      <c r="AA19" s="132">
        <f t="shared" si="9"/>
        <v>12.054727858673425</v>
      </c>
      <c r="AB19" s="133">
        <f t="shared" si="10"/>
        <v>11.404514010993834</v>
      </c>
      <c r="AC19" s="133">
        <f t="shared" si="11"/>
        <v>11.556068471550873</v>
      </c>
      <c r="AD19" s="133">
        <f t="shared" si="12"/>
        <v>9.928768490979083</v>
      </c>
      <c r="AE19" s="133">
        <f t="shared" si="13"/>
        <v>10.332720835809516</v>
      </c>
      <c r="AF19" s="134">
        <f t="shared" si="14"/>
        <v>10.735910711524591</v>
      </c>
      <c r="AG19" s="132">
        <f t="shared" si="15"/>
        <v>11.393470566306082</v>
      </c>
      <c r="AH19" s="133">
        <f t="shared" si="16"/>
        <v>10.759832696982116</v>
      </c>
      <c r="AI19" s="133">
        <f t="shared" si="17"/>
        <v>9.3709960819348979</v>
      </c>
      <c r="AJ19" s="133">
        <f t="shared" si="18"/>
        <v>0</v>
      </c>
      <c r="AK19" s="133">
        <f t="shared" si="19"/>
        <v>0</v>
      </c>
      <c r="AL19" s="134">
        <f t="shared" si="20"/>
        <v>0</v>
      </c>
    </row>
    <row r="20" spans="1:38" s="1" customFormat="1" ht="18.75" x14ac:dyDescent="0.3">
      <c r="A20" s="218"/>
      <c r="B20" s="17">
        <v>17</v>
      </c>
      <c r="C20" s="22">
        <f t="shared" si="1"/>
        <v>2.2698006922186254E-2</v>
      </c>
      <c r="D20" s="113">
        <f>felv!D20</f>
        <v>1</v>
      </c>
      <c r="E20" s="110">
        <f>IF(E100=1,(sz!$J$14+sz!$J$11*LN(B20)),0)</f>
        <v>15.745370088437909</v>
      </c>
      <c r="F20" s="23">
        <f>felv!F20</f>
        <v>1</v>
      </c>
      <c r="G20" s="110">
        <f>IF(G100=1,(sz!$V$14+sz!$V$11*LN($B20)),0)</f>
        <v>14.239762036730095</v>
      </c>
      <c r="H20" s="23">
        <f>felv!H20</f>
        <v>1</v>
      </c>
      <c r="I20" s="110">
        <f>IF(I100=1,(sz!$AG$14+sz!$AG$11*LN($B20)),0)</f>
        <v>13.181408438947656</v>
      </c>
      <c r="J20" s="23">
        <f>felv!J20</f>
        <v>1</v>
      </c>
      <c r="K20" s="110">
        <f>IF(K100=1,(sz!$AS$14+sz!$AS$11*LN($B20)),0)</f>
        <v>0</v>
      </c>
      <c r="L20" s="23">
        <f>felv!L20</f>
        <v>1</v>
      </c>
      <c r="M20" s="110">
        <f>IF(M100=1,(sz!$BE$14+sz!$BE$11*LN($B20)),0)</f>
        <v>0</v>
      </c>
      <c r="N20" s="23">
        <f>felv!N20</f>
        <v>1</v>
      </c>
      <c r="O20" s="110">
        <f>IF(O100=1,(sz!$BQ$14+sz!$BQ$11*LN($B20)),0)</f>
        <v>0</v>
      </c>
      <c r="P20" s="25">
        <f>felv!P20</f>
        <v>0</v>
      </c>
      <c r="Q20" s="23">
        <f>felv!Q20</f>
        <v>0</v>
      </c>
      <c r="R20" s="23">
        <f>felv!R20</f>
        <v>0</v>
      </c>
      <c r="S20" s="24">
        <f>felv!S20</f>
        <v>0</v>
      </c>
      <c r="T20" s="84">
        <f t="shared" si="2"/>
        <v>389.76720757198859</v>
      </c>
      <c r="U20" s="122">
        <f t="shared" si="3"/>
        <v>1.4744897959183674</v>
      </c>
      <c r="V20" s="123">
        <f t="shared" si="4"/>
        <v>1.4744897959183674</v>
      </c>
      <c r="W20" s="123">
        <f t="shared" si="5"/>
        <v>1.4744897959183674</v>
      </c>
      <c r="X20" s="123">
        <f t="shared" si="6"/>
        <v>1.4744897959183674</v>
      </c>
      <c r="Y20" s="123">
        <f t="shared" si="7"/>
        <v>1.4744897959183674</v>
      </c>
      <c r="Z20" s="124">
        <f t="shared" si="8"/>
        <v>1.4744897959183674</v>
      </c>
      <c r="AA20" s="132">
        <f t="shared" si="9"/>
        <v>14.100138624821657</v>
      </c>
      <c r="AB20" s="133">
        <f t="shared" si="10"/>
        <v>13.301662228029487</v>
      </c>
      <c r="AC20" s="133">
        <f t="shared" si="11"/>
        <v>13.573289170730686</v>
      </c>
      <c r="AD20" s="133">
        <f t="shared" si="12"/>
        <v>11.556460914990955</v>
      </c>
      <c r="AE20" s="133">
        <f t="shared" si="13"/>
        <v>12.208685232003274</v>
      </c>
      <c r="AF20" s="134">
        <f t="shared" si="14"/>
        <v>12.508414538626099</v>
      </c>
      <c r="AG20" s="132">
        <f t="shared" si="15"/>
        <v>13.468752835265816</v>
      </c>
      <c r="AH20" s="133">
        <f t="shared" si="16"/>
        <v>12.693678817082075</v>
      </c>
      <c r="AI20" s="133">
        <f t="shared" si="17"/>
        <v>11.199215050260248</v>
      </c>
      <c r="AJ20" s="133">
        <f t="shared" si="18"/>
        <v>0</v>
      </c>
      <c r="AK20" s="133">
        <f t="shared" si="19"/>
        <v>0</v>
      </c>
      <c r="AL20" s="134">
        <f t="shared" si="20"/>
        <v>0</v>
      </c>
    </row>
    <row r="21" spans="1:38" s="1" customFormat="1" ht="18.75" x14ac:dyDescent="0.3">
      <c r="A21" s="218"/>
      <c r="B21" s="17">
        <v>18</v>
      </c>
      <c r="C21" s="18">
        <f t="shared" si="1"/>
        <v>2.5446900494077322E-2</v>
      </c>
      <c r="D21" s="112">
        <f>felv!D21</f>
        <v>1</v>
      </c>
      <c r="E21" s="110">
        <f>IF(E100=1,(sz!$J$14+sz!$J$11*LN(B21)),0)</f>
        <v>16.527530515326063</v>
      </c>
      <c r="F21" s="19">
        <f>felv!F21</f>
        <v>1</v>
      </c>
      <c r="G21" s="110">
        <f>IF(G100=1,(sz!$V$14+sz!$V$11*LN($B21)),0)</f>
        <v>14.895751886921826</v>
      </c>
      <c r="H21" s="19">
        <f>felv!H21</f>
        <v>1</v>
      </c>
      <c r="I21" s="110">
        <f>IF(I100=1,(sz!$AG$14+sz!$AG$11*LN($B21)),0)</f>
        <v>13.859835669659425</v>
      </c>
      <c r="J21" s="19">
        <f>felv!J21</f>
        <v>1</v>
      </c>
      <c r="K21" s="110">
        <f>IF(K100=1,(sz!$AS$14+sz!$AS$11*LN($B21)),0)</f>
        <v>0</v>
      </c>
      <c r="L21" s="19">
        <f>felv!L21</f>
        <v>1</v>
      </c>
      <c r="M21" s="110">
        <f>IF(M100=1,(sz!$BE$14+sz!$BE$11*LN($B21)),0)</f>
        <v>0</v>
      </c>
      <c r="N21" s="19">
        <f>felv!N21</f>
        <v>1</v>
      </c>
      <c r="O21" s="110">
        <f>IF(O100=1,(sz!$BQ$14+sz!$BQ$11*LN($B21)),0)</f>
        <v>0</v>
      </c>
      <c r="P21" s="21">
        <f>felv!P21</f>
        <v>0</v>
      </c>
      <c r="Q21" s="19">
        <f>felv!Q21</f>
        <v>0</v>
      </c>
      <c r="R21" s="19">
        <f>felv!R21</f>
        <v>0</v>
      </c>
      <c r="S21" s="20">
        <f>felv!S21</f>
        <v>0</v>
      </c>
      <c r="T21" s="84">
        <f t="shared" si="2"/>
        <v>389.76720757198859</v>
      </c>
      <c r="U21" s="122">
        <f t="shared" si="3"/>
        <v>1.6530612244897958</v>
      </c>
      <c r="V21" s="123">
        <f t="shared" si="4"/>
        <v>1.6530612244897958</v>
      </c>
      <c r="W21" s="123">
        <f t="shared" si="5"/>
        <v>1.6530612244897958</v>
      </c>
      <c r="X21" s="123">
        <f t="shared" si="6"/>
        <v>1.6530612244897958</v>
      </c>
      <c r="Y21" s="123">
        <f t="shared" si="7"/>
        <v>1.6530612244897958</v>
      </c>
      <c r="Z21" s="124">
        <f t="shared" si="8"/>
        <v>1.6530612244897958</v>
      </c>
      <c r="AA21" s="132">
        <f t="shared" si="9"/>
        <v>16.345480349287531</v>
      </c>
      <c r="AB21" s="133">
        <f t="shared" si="10"/>
        <v>15.378504268842772</v>
      </c>
      <c r="AC21" s="133">
        <f t="shared" si="11"/>
        <v>15.796650130737673</v>
      </c>
      <c r="AD21" s="133">
        <f t="shared" si="12"/>
        <v>13.334748004918566</v>
      </c>
      <c r="AE21" s="133">
        <f t="shared" si="13"/>
        <v>14.22937543336829</v>
      </c>
      <c r="AF21" s="134">
        <f t="shared" si="14"/>
        <v>14.446788663705229</v>
      </c>
      <c r="AG21" s="132">
        <f t="shared" si="15"/>
        <v>15.743228761882026</v>
      </c>
      <c r="AH21" s="133">
        <f t="shared" si="16"/>
        <v>14.821995583259316</v>
      </c>
      <c r="AI21" s="133">
        <f t="shared" si="17"/>
        <v>13.231901192215332</v>
      </c>
      <c r="AJ21" s="133">
        <f t="shared" si="18"/>
        <v>0</v>
      </c>
      <c r="AK21" s="133">
        <f t="shared" si="19"/>
        <v>0</v>
      </c>
      <c r="AL21" s="134">
        <f t="shared" si="20"/>
        <v>0</v>
      </c>
    </row>
    <row r="22" spans="1:38" s="1" customFormat="1" ht="19.5" thickBot="1" x14ac:dyDescent="0.35">
      <c r="A22" s="219"/>
      <c r="B22" s="26">
        <v>19</v>
      </c>
      <c r="C22" s="27">
        <f t="shared" si="1"/>
        <v>2.835287369864788E-2</v>
      </c>
      <c r="D22" s="114">
        <f>felv!D22</f>
        <v>1</v>
      </c>
      <c r="E22" s="121">
        <f>IF(E100=1,(sz!$J$14+sz!$J$11*LN(B22)),0)</f>
        <v>17.267390809347361</v>
      </c>
      <c r="F22" s="28">
        <f>felv!F22</f>
        <v>1</v>
      </c>
      <c r="G22" s="121">
        <f>IF(G100=1,(sz!$V$14+sz!$V$11*LN($B22)),0)</f>
        <v>15.516265053726723</v>
      </c>
      <c r="H22" s="28">
        <f>felv!H22</f>
        <v>1</v>
      </c>
      <c r="I22" s="121">
        <f>IF(I100=1,(sz!$AG$14+sz!$AG$11*LN($B22)),0)</f>
        <v>14.501572777714671</v>
      </c>
      <c r="J22" s="28">
        <f>felv!J22</f>
        <v>1</v>
      </c>
      <c r="K22" s="121">
        <f>IF(K100=1,(sz!$AS$14+sz!$AS$11*LN($B22)),0)</f>
        <v>0</v>
      </c>
      <c r="L22" s="28">
        <f>felv!L22</f>
        <v>1</v>
      </c>
      <c r="M22" s="121">
        <f>IF(M100=1,(sz!$BE$14+sz!$BE$11*LN($B22)),0)</f>
        <v>0</v>
      </c>
      <c r="N22" s="28">
        <f>felv!N22</f>
        <v>1</v>
      </c>
      <c r="O22" s="121">
        <f>IF(O100=1,(sz!$BQ$14+sz!$BQ$11*LN($B22)),0)</f>
        <v>0</v>
      </c>
      <c r="P22" s="30">
        <f>felv!P22</f>
        <v>0</v>
      </c>
      <c r="Q22" s="28">
        <f>felv!Q22</f>
        <v>0</v>
      </c>
      <c r="R22" s="28">
        <f>felv!R22</f>
        <v>0</v>
      </c>
      <c r="S22" s="29">
        <f>felv!S22</f>
        <v>0</v>
      </c>
      <c r="T22" s="85">
        <f t="shared" si="2"/>
        <v>389.76720757198859</v>
      </c>
      <c r="U22" s="125">
        <f t="shared" ref="U22" si="21">(10000/(($A$10^2)*PI()))*(D22*PI()*$B22^2)/40000</f>
        <v>1.8418367346938773</v>
      </c>
      <c r="V22" s="126">
        <f t="shared" ref="V22" si="22">(10000/(($A$10^2)*PI()))*(F22*PI()*$B22^2)/40000</f>
        <v>1.8418367346938773</v>
      </c>
      <c r="W22" s="126">
        <f t="shared" ref="W22" si="23">(10000/(($A$10^2)*PI()))*(H22*PI()*$B22^2)/40000</f>
        <v>1.8418367346938773</v>
      </c>
      <c r="X22" s="126">
        <f t="shared" ref="X22" si="24">(10000/(($A$10^2)*PI()))*(J22*PI()*$B22^2)/40000</f>
        <v>1.8418367346938773</v>
      </c>
      <c r="Y22" s="126">
        <f t="shared" ref="Y22" si="25">(10000/(($A$10^2)*PI()))*(L22*PI()*$B22^2)/40000</f>
        <v>1.8418367346938773</v>
      </c>
      <c r="Z22" s="127">
        <f t="shared" ref="Z22" si="26">(10000/(($A$10^2)*PI()))*(N22*PI()*$B22^2)/40000</f>
        <v>1.8418367346938773</v>
      </c>
      <c r="AA22" s="135">
        <f t="shared" si="9"/>
        <v>18.797555390355775</v>
      </c>
      <c r="AB22" s="136">
        <f t="shared" si="10"/>
        <v>17.640655743813934</v>
      </c>
      <c r="AC22" s="136">
        <f t="shared" si="11"/>
        <v>18.23400362170144</v>
      </c>
      <c r="AD22" s="136">
        <f t="shared" si="12"/>
        <v>15.268032977236269</v>
      </c>
      <c r="AE22" s="136">
        <f t="shared" si="13"/>
        <v>16.394791439904559</v>
      </c>
      <c r="AF22" s="137">
        <f t="shared" si="14"/>
        <v>16.556043833548131</v>
      </c>
      <c r="AG22" s="135">
        <f t="shared" si="15"/>
        <v>18.222298474219631</v>
      </c>
      <c r="AH22" s="136">
        <f t="shared" si="16"/>
        <v>17.150021009603886</v>
      </c>
      <c r="AI22" s="136">
        <f t="shared" si="17"/>
        <v>15.477001434125983</v>
      </c>
      <c r="AJ22" s="136">
        <f t="shared" si="18"/>
        <v>0</v>
      </c>
      <c r="AK22" s="136">
        <f t="shared" si="19"/>
        <v>0</v>
      </c>
      <c r="AL22" s="137">
        <f t="shared" si="20"/>
        <v>0</v>
      </c>
    </row>
    <row r="23" spans="1:38" s="1" customFormat="1" ht="19.5" thickTop="1" x14ac:dyDescent="0.3">
      <c r="A23" s="196">
        <v>13</v>
      </c>
      <c r="B23" s="32">
        <v>20</v>
      </c>
      <c r="C23" s="33">
        <f t="shared" si="1"/>
        <v>3.1415926535897934E-2</v>
      </c>
      <c r="D23" s="115">
        <f>felv!D23</f>
        <v>1</v>
      </c>
      <c r="E23" s="120">
        <f>IF(E100=1,(sz!$J$14+sz!$J$11*LN(B23)),0)</f>
        <v>17.96929246020504</v>
      </c>
      <c r="F23" s="34">
        <f>felv!F23</f>
        <v>1</v>
      </c>
      <c r="G23" s="120">
        <f>IF(G100=1,(sz!$V$14+sz!$V$11*LN($B23)),0)</f>
        <v>16.104942699599622</v>
      </c>
      <c r="H23" s="34">
        <f>felv!H23</f>
        <v>1</v>
      </c>
      <c r="I23" s="120">
        <f>IF(I100=1,(sz!$AG$14+sz!$AG$11*LN($B23)),0)</f>
        <v>15.11038546735422</v>
      </c>
      <c r="J23" s="34">
        <f>felv!J23</f>
        <v>1</v>
      </c>
      <c r="K23" s="120">
        <f>IF(K100=1,(sz!$AS$14+sz!$AS$11*LN($B23)),0)</f>
        <v>0</v>
      </c>
      <c r="L23" s="34">
        <f>felv!L23</f>
        <v>1</v>
      </c>
      <c r="M23" s="120">
        <f>IF(M100=1,(sz!$BE$14+sz!$BE$11*LN($B23)),0)</f>
        <v>0</v>
      </c>
      <c r="N23" s="34">
        <f>felv!N23</f>
        <v>1</v>
      </c>
      <c r="O23" s="120">
        <f>IF(O100=1,(sz!$BQ$14+sz!$BQ$11*LN($B23)),)</f>
        <v>0</v>
      </c>
      <c r="P23" s="36">
        <f>felv!P23</f>
        <v>0</v>
      </c>
      <c r="Q23" s="34">
        <f>felv!Q23</f>
        <v>0</v>
      </c>
      <c r="R23" s="34">
        <f>felv!R23</f>
        <v>0</v>
      </c>
      <c r="S23" s="35">
        <f>felv!S23</f>
        <v>0</v>
      </c>
      <c r="T23" s="84">
        <f>10000/(($A$23^2)*PI())*SUM(D23,F23,H23,J23,L23,N23)</f>
        <v>113.00942704749966</v>
      </c>
      <c r="U23" s="122">
        <f>(10000/(($A$23^2)*PI()))*(D23*PI()*$B23^2)/40000</f>
        <v>0.59171597633136097</v>
      </c>
      <c r="V23" s="123">
        <f>(10000/(($A$23^2)*PI()))*(F23*PI()*$B23^2)/40000</f>
        <v>0.59171597633136097</v>
      </c>
      <c r="W23" s="123">
        <f>(10000/(($A$23^2)*PI()))*(H23*PI()*$B23^2)/40000</f>
        <v>0.59171597633136097</v>
      </c>
      <c r="X23" s="123">
        <f>(10000/(($A$23^2)*PI()))*(J23*PI()*$B23^2)/40000</f>
        <v>0.59171597633136097</v>
      </c>
      <c r="Y23" s="123">
        <f>(10000/(($A$23^2)*PI()))*(L23*PI()*$B23^2)/40000</f>
        <v>0.59171597633136097</v>
      </c>
      <c r="Z23" s="124">
        <f>(10000/(($A$23^2)*PI()))*(N23*PI()*$B23^2)/40000</f>
        <v>0.59171597633136097</v>
      </c>
      <c r="AA23" s="132">
        <f>D23*Szilv(AA$8,$AA$5,$B23)*(10000/(($A$23^2)*PI()))</f>
        <v>6.2230031720746215</v>
      </c>
      <c r="AB23" s="133">
        <f>F23*Szilv(AB$8,$AA$5,$B23)*(10000/(($A$23^2)*PI()))</f>
        <v>5.772485510858286</v>
      </c>
      <c r="AC23" s="133">
        <f>H23*Szilv(AC$8,$AA$5,$B23)*(10000/(($A$23^2)*PI()))</f>
        <v>6.3041335227509956</v>
      </c>
      <c r="AD23" s="133">
        <f>J23*Szilv(AD$8,$AA$5,$B23)*(10000/(($A$23^2)*PI()))</f>
        <v>5.2001179739833692</v>
      </c>
      <c r="AE23" s="133">
        <f>L23*Szilv(AE$8,$AA$5,$B23)*(10000/(($A$23^2)*PI()))</f>
        <v>5.423323842183386</v>
      </c>
      <c r="AF23" s="134">
        <f>N23*Szilv(AF$8,$AA$5,$B23)*(10000/(($A$23^2)*PI()))</f>
        <v>5.4627922275414873</v>
      </c>
      <c r="AG23" s="132">
        <f>D23*skf_b2(AG$8,$B23,E23)*(10000/(($A$23^2)*PI()))</f>
        <v>6.0630597458070818</v>
      </c>
      <c r="AH23" s="133">
        <f>F23*skf_b2(AH$8,$B23,G23)*(10000/(($A$23^2)*PI()))</f>
        <v>5.7068393768114758</v>
      </c>
      <c r="AI23" s="133">
        <f>H23*skf_b2(AI$8,$B23,I23)*(10000/(($A$23^2)*PI()))</f>
        <v>5.2022109839237123</v>
      </c>
      <c r="AJ23" s="133">
        <f>J23*skf_b2(AJ$8,$B23,K23)*(10000/(($A$23^2)*PI()))</f>
        <v>0</v>
      </c>
      <c r="AK23" s="133">
        <f>L23*skf_b2(AK$8,$B23,M23)*(10000/(($A$23^2)*PI()))</f>
        <v>0</v>
      </c>
      <c r="AL23" s="134">
        <f>N23*skf_b2(AL$8,$B23,O23)*(10000/(($A$23^2)*PI()))</f>
        <v>0</v>
      </c>
    </row>
    <row r="24" spans="1:38" s="1" customFormat="1" ht="18.75" x14ac:dyDescent="0.3">
      <c r="A24" s="197"/>
      <c r="B24" s="37">
        <v>21</v>
      </c>
      <c r="C24" s="38">
        <f t="shared" si="1"/>
        <v>3.4636059005827467E-2</v>
      </c>
      <c r="D24" s="116">
        <f>felv!D24</f>
        <v>1</v>
      </c>
      <c r="E24" s="110">
        <f>IF(E100=1,(sz!$J$14+sz!$J$11*LN(B24)),0)</f>
        <v>18.636941071686181</v>
      </c>
      <c r="F24" s="39">
        <f>felv!F24</f>
        <v>1</v>
      </c>
      <c r="G24" s="110">
        <f>IF(G100=1,(sz!$V$14+sz!$V$11*LN($B24)),0)</f>
        <v>16.664892676062518</v>
      </c>
      <c r="H24" s="39">
        <f>felv!H24</f>
        <v>1</v>
      </c>
      <c r="I24" s="110">
        <f>IF(I100=1,(sz!$AG$14+sz!$AG$11*LN($B24)),0)</f>
        <v>15.689487890597221</v>
      </c>
      <c r="J24" s="39">
        <f>felv!J24</f>
        <v>1</v>
      </c>
      <c r="K24" s="110">
        <f>IF(K100=1,(sz!$AS$14+sz!$AS$11*LN($B24)),0)</f>
        <v>0</v>
      </c>
      <c r="L24" s="39">
        <f>felv!L24</f>
        <v>1</v>
      </c>
      <c r="M24" s="110">
        <f>IF(M100=1,(sz!$BE$14+sz!$BE$11*LN($B24)),0)</f>
        <v>0</v>
      </c>
      <c r="N24" s="39">
        <f>felv!N24</f>
        <v>1</v>
      </c>
      <c r="O24" s="110">
        <f>IF(O100=1,(sz!$BQ$14+sz!$BQ$11*LN($B24)),)</f>
        <v>0</v>
      </c>
      <c r="P24" s="41">
        <f>felv!P24</f>
        <v>0</v>
      </c>
      <c r="Q24" s="39">
        <f>felv!Q24</f>
        <v>0</v>
      </c>
      <c r="R24" s="39">
        <f>felv!R24</f>
        <v>0</v>
      </c>
      <c r="S24" s="40">
        <f>felv!S24</f>
        <v>0</v>
      </c>
      <c r="T24" s="84">
        <f t="shared" ref="T24:T53" si="27">10000/(($A$23^2)*PI())*SUM(D24,F24,H24,J24,L24,N24)</f>
        <v>113.00942704749966</v>
      </c>
      <c r="U24" s="122">
        <f t="shared" ref="U24:U53" si="28">(10000/(($A$23^2)*PI()))*(D24*PI()*$B24^2)/40000</f>
        <v>0.65236686390532539</v>
      </c>
      <c r="V24" s="123">
        <f t="shared" ref="V24:V53" si="29">(10000/(($A$23^2)*PI()))*(F24*PI()*$B24^2)/40000</f>
        <v>0.65236686390532539</v>
      </c>
      <c r="W24" s="123">
        <f t="shared" ref="W24:W53" si="30">(10000/(($A$23^2)*PI()))*(H24*PI()*$B24^2)/40000</f>
        <v>0.65236686390532539</v>
      </c>
      <c r="X24" s="123">
        <f t="shared" ref="X24:X53" si="31">(10000/(($A$23^2)*PI()))*(J24*PI()*$B24^2)/40000</f>
        <v>0.65236686390532539</v>
      </c>
      <c r="Y24" s="123">
        <f t="shared" ref="Y24:Y53" si="32">(10000/(($A$23^2)*PI()))*(L24*PI()*$B24^2)/40000</f>
        <v>0.65236686390532539</v>
      </c>
      <c r="Z24" s="124">
        <f t="shared" ref="Z24:Z53" si="33">(10000/(($A$23^2)*PI()))*(N24*PI()*$B24^2)/40000</f>
        <v>0.65236686390532539</v>
      </c>
      <c r="AA24" s="132">
        <f t="shared" ref="AA24:AA53" si="34">D24*Szilv(AA$8,$AA$5,$B24)*(10000/(($A$23^2)*PI()))</f>
        <v>7.0595809079913003</v>
      </c>
      <c r="AB24" s="133">
        <f t="shared" ref="AB24:AB53" si="35">F24*Szilv(AB$8,$AA$5,$B24)*(10000/(($A$23^2)*PI()))</f>
        <v>6.620540451072741</v>
      </c>
      <c r="AC24" s="133">
        <f t="shared" ref="AC24:AC53" si="36">H24*Szilv(AC$8,$AA$5,$B24)*(10000/(($A$23^2)*PI()))</f>
        <v>7.1850188320038306</v>
      </c>
      <c r="AD24" s="133">
        <f t="shared" ref="AD24:AD53" si="37">J24*Szilv(AD$8,$AA$5,$B24)*(10000/(($A$23^2)*PI()))</f>
        <v>5.9632278962084362</v>
      </c>
      <c r="AE24" s="133">
        <f t="shared" ref="AE24:AE53" si="38">L24*Szilv(AE$8,$AA$5,$B24)*(10000/(($A$23^2)*PI()))</f>
        <v>6.1350901926393631</v>
      </c>
      <c r="AF24" s="134">
        <f t="shared" ref="AF24:AF53" si="39">N24*Szilv(AF$8,$AA$5,$B24)*(10000/(($A$23^2)*PI()))</f>
        <v>6.1776506503552238</v>
      </c>
      <c r="AG24" s="132">
        <f t="shared" ref="AG24:AG53" si="40">D24*skf_b2(AG$8,$B24,E24)*(10000/(($A$23^2)*PI()))</f>
        <v>6.9051922595838722</v>
      </c>
      <c r="AH24" s="133">
        <f t="shared" ref="AH24:AH53" si="41">F24*skf_b2(AH$8,$B24,G24)*(10000/(($A$23^2)*PI()))</f>
        <v>6.5019390742348246</v>
      </c>
      <c r="AI24" s="133">
        <f t="shared" ref="AI24:AI53" si="42">H24*skf_b2(AI$8,$B24,I24)*(10000/(($A$23^2)*PI()))</f>
        <v>5.9830800075981019</v>
      </c>
      <c r="AJ24" s="133">
        <f t="shared" ref="AJ24:AJ53" si="43">J24*skf_b2(AJ$8,$B24,K24)*(10000/(($A$23^2)*PI()))</f>
        <v>0</v>
      </c>
      <c r="AK24" s="133">
        <f t="shared" ref="AK24:AK53" si="44">L24*skf_b2(AK$8,$B24,M24)*(10000/(($A$23^2)*PI()))</f>
        <v>0</v>
      </c>
      <c r="AL24" s="134">
        <f t="shared" ref="AL24:AL53" si="45">N24*skf_b2(AL$8,$B24,O24)*(10000/(($A$23^2)*PI()))</f>
        <v>0</v>
      </c>
    </row>
    <row r="25" spans="1:38" s="1" customFormat="1" ht="18.75" x14ac:dyDescent="0.3">
      <c r="A25" s="197"/>
      <c r="B25" s="17">
        <v>22</v>
      </c>
      <c r="C25" s="22">
        <f t="shared" si="1"/>
        <v>3.8013271108436497E-2</v>
      </c>
      <c r="D25" s="113">
        <f>felv!D25</f>
        <v>1</v>
      </c>
      <c r="E25" s="110">
        <f>IF(E100=1,(sz!$J$14+sz!$J$11*LN(B25)),0)</f>
        <v>19.273524784273413</v>
      </c>
      <c r="F25" s="23">
        <f>felv!F25</f>
        <v>1</v>
      </c>
      <c r="G25" s="110">
        <f>IF(G100=1,(sz!$V$14+sz!$V$11*LN($B25)),0)</f>
        <v>17.198788843522681</v>
      </c>
      <c r="H25" s="23">
        <f>felv!H25</f>
        <v>1</v>
      </c>
      <c r="I25" s="110">
        <f>IF(I100=1,(sz!$AG$14+sz!$AG$11*LN($B25)),0)</f>
        <v>16.241645364179718</v>
      </c>
      <c r="J25" s="23">
        <f>felv!J25</f>
        <v>1</v>
      </c>
      <c r="K25" s="110">
        <f>IF(K100=1,(sz!$AS$14+sz!$AS$11*LN($B25)),0)</f>
        <v>0</v>
      </c>
      <c r="L25" s="23">
        <f>felv!L25</f>
        <v>1</v>
      </c>
      <c r="M25" s="110">
        <f>IF(M100=1,(sz!$BE$14+sz!$BE$11*LN($B25)),0)</f>
        <v>0</v>
      </c>
      <c r="N25" s="23">
        <f>felv!N25</f>
        <v>1</v>
      </c>
      <c r="O25" s="110">
        <f>IF(O100=1,(sz!$BQ$14+sz!$BQ$11*LN($B25)),)</f>
        <v>0</v>
      </c>
      <c r="P25" s="25">
        <f>felv!P25</f>
        <v>0</v>
      </c>
      <c r="Q25" s="23">
        <f>felv!Q25</f>
        <v>0</v>
      </c>
      <c r="R25" s="23">
        <f>felv!R25</f>
        <v>0</v>
      </c>
      <c r="S25" s="24">
        <f>felv!S25</f>
        <v>0</v>
      </c>
      <c r="T25" s="84">
        <f t="shared" si="27"/>
        <v>113.00942704749966</v>
      </c>
      <c r="U25" s="122">
        <f t="shared" si="28"/>
        <v>0.71597633136094674</v>
      </c>
      <c r="V25" s="123">
        <f t="shared" si="29"/>
        <v>0.71597633136094674</v>
      </c>
      <c r="W25" s="123">
        <f t="shared" si="30"/>
        <v>0.71597633136094674</v>
      </c>
      <c r="X25" s="123">
        <f t="shared" si="31"/>
        <v>0.71597633136094674</v>
      </c>
      <c r="Y25" s="123">
        <f t="shared" si="32"/>
        <v>0.71597633136094674</v>
      </c>
      <c r="Z25" s="124">
        <f t="shared" si="33"/>
        <v>0.71597633136094674</v>
      </c>
      <c r="AA25" s="132">
        <f t="shared" si="34"/>
        <v>7.9617588680391274</v>
      </c>
      <c r="AB25" s="133">
        <f t="shared" si="35"/>
        <v>7.5218745022082967</v>
      </c>
      <c r="AC25" s="133">
        <f t="shared" si="36"/>
        <v>8.1197782967914538</v>
      </c>
      <c r="AD25" s="133">
        <f t="shared" si="37"/>
        <v>6.7742524873407302</v>
      </c>
      <c r="AE25" s="133">
        <f t="shared" si="38"/>
        <v>6.8888184629378921</v>
      </c>
      <c r="AF25" s="134">
        <f t="shared" si="39"/>
        <v>6.9461949113753914</v>
      </c>
      <c r="AG25" s="132">
        <f t="shared" si="40"/>
        <v>7.8113671604764887</v>
      </c>
      <c r="AH25" s="133">
        <f t="shared" si="41"/>
        <v>7.3591247660955732</v>
      </c>
      <c r="AI25" s="133">
        <f t="shared" si="42"/>
        <v>6.8322059819873635</v>
      </c>
      <c r="AJ25" s="133">
        <f t="shared" si="43"/>
        <v>0</v>
      </c>
      <c r="AK25" s="133">
        <f t="shared" si="44"/>
        <v>0</v>
      </c>
      <c r="AL25" s="134">
        <f t="shared" si="45"/>
        <v>0</v>
      </c>
    </row>
    <row r="26" spans="1:38" s="1" customFormat="1" ht="18.75" x14ac:dyDescent="0.3">
      <c r="A26" s="197"/>
      <c r="B26" s="17">
        <v>23</v>
      </c>
      <c r="C26" s="22">
        <f t="shared" si="1"/>
        <v>4.154756284372501E-2</v>
      </c>
      <c r="D26" s="113">
        <f>felv!D26</f>
        <v>1</v>
      </c>
      <c r="E26" s="110">
        <f>IF(E100=1,(sz!$J$14+sz!$J$11*LN(B26)),0)</f>
        <v>19.881806352157547</v>
      </c>
      <c r="F26" s="23">
        <f>felv!F26</f>
        <v>1</v>
      </c>
      <c r="G26" s="110">
        <f>IF(G100=1,(sz!$V$14+sz!$V$11*LN($B26)),0)</f>
        <v>17.708948295309629</v>
      </c>
      <c r="H26" s="23">
        <f>felv!H26</f>
        <v>1</v>
      </c>
      <c r="I26" s="110">
        <f>IF(I100=1,(sz!$AG$14+sz!$AG$11*LN($B26)),0)</f>
        <v>16.769254234951255</v>
      </c>
      <c r="J26" s="23">
        <f>felv!J26</f>
        <v>1</v>
      </c>
      <c r="K26" s="110">
        <f>IF(K100=1,(sz!$AS$14+sz!$AS$11*LN($B26)),0)</f>
        <v>0</v>
      </c>
      <c r="L26" s="23">
        <f>felv!L26</f>
        <v>1</v>
      </c>
      <c r="M26" s="110">
        <f>IF(M100=1,(sz!$BE$14+sz!$BE$11*LN($B26)),0)</f>
        <v>0</v>
      </c>
      <c r="N26" s="23">
        <f>felv!N26</f>
        <v>1</v>
      </c>
      <c r="O26" s="110">
        <f>IF(O100=1,(sz!$BQ$14+sz!$BQ$11*LN($B26)),)</f>
        <v>0</v>
      </c>
      <c r="P26" s="25">
        <f>felv!P26</f>
        <v>0</v>
      </c>
      <c r="Q26" s="23">
        <f>felv!Q26</f>
        <v>0</v>
      </c>
      <c r="R26" s="23">
        <f>felv!R26</f>
        <v>0</v>
      </c>
      <c r="S26" s="24">
        <f>felv!S26</f>
        <v>0</v>
      </c>
      <c r="T26" s="84">
        <f t="shared" si="27"/>
        <v>113.00942704749966</v>
      </c>
      <c r="U26" s="122">
        <f t="shared" si="28"/>
        <v>0.7825443786982248</v>
      </c>
      <c r="V26" s="123">
        <f t="shared" si="29"/>
        <v>0.7825443786982248</v>
      </c>
      <c r="W26" s="123">
        <f t="shared" si="30"/>
        <v>0.7825443786982248</v>
      </c>
      <c r="X26" s="123">
        <f t="shared" si="31"/>
        <v>0.7825443786982248</v>
      </c>
      <c r="Y26" s="123">
        <f t="shared" si="32"/>
        <v>0.7825443786982248</v>
      </c>
      <c r="Z26" s="124">
        <f t="shared" si="33"/>
        <v>0.7825443786982248</v>
      </c>
      <c r="AA26" s="132">
        <f t="shared" si="34"/>
        <v>8.058818196162747</v>
      </c>
      <c r="AB26" s="133">
        <f t="shared" si="35"/>
        <v>8.4764876642649476</v>
      </c>
      <c r="AC26" s="133">
        <f t="shared" si="36"/>
        <v>9.1084119171138695</v>
      </c>
      <c r="AD26" s="133">
        <f t="shared" si="37"/>
        <v>7.6331917473802555</v>
      </c>
      <c r="AE26" s="133">
        <f t="shared" si="38"/>
        <v>7.6845086530789768</v>
      </c>
      <c r="AF26" s="134">
        <f t="shared" si="39"/>
        <v>7.7697411629584359</v>
      </c>
      <c r="AG26" s="132">
        <f t="shared" si="40"/>
        <v>8.783176185527088</v>
      </c>
      <c r="AH26" s="133">
        <f t="shared" si="41"/>
        <v>8.2796749621816463</v>
      </c>
      <c r="AI26" s="133">
        <f t="shared" si="42"/>
        <v>7.7517370103100118</v>
      </c>
      <c r="AJ26" s="133">
        <f t="shared" si="43"/>
        <v>0</v>
      </c>
      <c r="AK26" s="133">
        <f t="shared" si="44"/>
        <v>0</v>
      </c>
      <c r="AL26" s="134">
        <f t="shared" si="45"/>
        <v>0</v>
      </c>
    </row>
    <row r="27" spans="1:38" s="1" customFormat="1" ht="18.75" x14ac:dyDescent="0.3">
      <c r="A27" s="197"/>
      <c r="B27" s="17">
        <v>24</v>
      </c>
      <c r="C27" s="22">
        <f t="shared" si="1"/>
        <v>4.5238934211693019E-2</v>
      </c>
      <c r="D27" s="113">
        <f>felv!D27</f>
        <v>1</v>
      </c>
      <c r="E27" s="110">
        <f>IF(E100=1,(sz!$J$14+sz!$J$11*LN(B27)),0)</f>
        <v>20.464195609410432</v>
      </c>
      <c r="F27" s="23">
        <f>felv!F27</f>
        <v>1</v>
      </c>
      <c r="G27" s="110">
        <f>IF(G100=1,(sz!$V$14+sz!$V$11*LN($B27)),0)</f>
        <v>18.197392134303836</v>
      </c>
      <c r="H27" s="23">
        <f>felv!H27</f>
        <v>1</v>
      </c>
      <c r="I27" s="110">
        <f>IF(I100=1,(sz!$AG$14+sz!$AG$11*LN($B27)),0)</f>
        <v>17.274404735298496</v>
      </c>
      <c r="J27" s="23">
        <f>felv!J27</f>
        <v>1</v>
      </c>
      <c r="K27" s="110">
        <f>IF(K100=1,(sz!$AS$14+sz!$AS$11*LN($B27)),0)</f>
        <v>0</v>
      </c>
      <c r="L27" s="23">
        <f>felv!L27</f>
        <v>1</v>
      </c>
      <c r="M27" s="110">
        <f>IF(M100=1,(sz!$BE$14+sz!$BE$11*LN($B27)),0)</f>
        <v>0</v>
      </c>
      <c r="N27" s="23">
        <f>felv!N27</f>
        <v>1</v>
      </c>
      <c r="O27" s="110">
        <f>IF(O100=1,(sz!$BQ$14+sz!$BQ$11*LN($B27)),)</f>
        <v>0</v>
      </c>
      <c r="P27" s="25">
        <f>felv!P27</f>
        <v>0</v>
      </c>
      <c r="Q27" s="23">
        <f>felv!Q27</f>
        <v>0</v>
      </c>
      <c r="R27" s="23">
        <f>felv!R27</f>
        <v>0</v>
      </c>
      <c r="S27" s="24">
        <f>felv!S27</f>
        <v>0</v>
      </c>
      <c r="T27" s="84">
        <f t="shared" si="27"/>
        <v>113.00942704749966</v>
      </c>
      <c r="U27" s="122">
        <f t="shared" si="28"/>
        <v>0.85207100591715967</v>
      </c>
      <c r="V27" s="123">
        <f t="shared" si="29"/>
        <v>0.85207100591715967</v>
      </c>
      <c r="W27" s="123">
        <f t="shared" si="30"/>
        <v>0.85207100591715967</v>
      </c>
      <c r="X27" s="123">
        <f t="shared" si="31"/>
        <v>0.85207100591715967</v>
      </c>
      <c r="Y27" s="123">
        <f t="shared" si="32"/>
        <v>0.85207100591715967</v>
      </c>
      <c r="Z27" s="124">
        <f t="shared" si="33"/>
        <v>0.85207100591715967</v>
      </c>
      <c r="AA27" s="132">
        <f t="shared" si="34"/>
        <v>9.3291470836047008</v>
      </c>
      <c r="AB27" s="133">
        <f t="shared" si="35"/>
        <v>9.4843799372427018</v>
      </c>
      <c r="AC27" s="133">
        <f t="shared" si="36"/>
        <v>10.150919692971069</v>
      </c>
      <c r="AD27" s="133">
        <f t="shared" si="37"/>
        <v>8.5400456763270078</v>
      </c>
      <c r="AE27" s="133">
        <f t="shared" si="38"/>
        <v>8.5221607630626153</v>
      </c>
      <c r="AF27" s="134">
        <f t="shared" si="39"/>
        <v>8.6495771581932495</v>
      </c>
      <c r="AG27" s="132">
        <f t="shared" si="40"/>
        <v>9.8222234219089799</v>
      </c>
      <c r="AH27" s="133">
        <f t="shared" si="41"/>
        <v>9.2648151622073573</v>
      </c>
      <c r="AI27" s="133">
        <f t="shared" si="42"/>
        <v>8.7437870119174974</v>
      </c>
      <c r="AJ27" s="133">
        <f t="shared" si="43"/>
        <v>0</v>
      </c>
      <c r="AK27" s="133">
        <f t="shared" si="44"/>
        <v>0</v>
      </c>
      <c r="AL27" s="134">
        <f t="shared" si="45"/>
        <v>0</v>
      </c>
    </row>
    <row r="28" spans="1:38" s="1" customFormat="1" ht="18.75" x14ac:dyDescent="0.3">
      <c r="A28" s="197"/>
      <c r="B28" s="17">
        <v>25</v>
      </c>
      <c r="C28" s="22">
        <f t="shared" si="1"/>
        <v>4.9087385212340517E-2</v>
      </c>
      <c r="D28" s="113">
        <f>felv!D28</f>
        <v>1</v>
      </c>
      <c r="E28" s="110">
        <f>IF(E100=1,(sz!$J$14+sz!$J$11*LN(B28)),0)</f>
        <v>21.022807133337515</v>
      </c>
      <c r="F28" s="23">
        <f>felv!F28</f>
        <v>1</v>
      </c>
      <c r="G28" s="110">
        <f>IF(G100=1,(sz!$V$14+sz!$V$11*LN($B28)),0)</f>
        <v>18.665893834593387</v>
      </c>
      <c r="H28" s="23">
        <f>felv!H28</f>
        <v>1</v>
      </c>
      <c r="I28" s="110">
        <f>IF(I100=1,(sz!$AG$14+sz!$AG$11*LN($B28)),0)</f>
        <v>17.758930998956835</v>
      </c>
      <c r="J28" s="23">
        <f>felv!J28</f>
        <v>1</v>
      </c>
      <c r="K28" s="110">
        <f>IF(K100=1,(sz!$AS$14+sz!$AS$11*LN($B28)),0)</f>
        <v>0</v>
      </c>
      <c r="L28" s="23">
        <f>felv!L28</f>
        <v>1</v>
      </c>
      <c r="M28" s="110">
        <f>IF(M100=1,(sz!$BE$14+sz!$BE$11*LN($B28)),0)</f>
        <v>0</v>
      </c>
      <c r="N28" s="23">
        <f>felv!N28</f>
        <v>1</v>
      </c>
      <c r="O28" s="110">
        <f>IF(O100=1,(sz!$BQ$14+sz!$BQ$11*LN($B28)),)</f>
        <v>0</v>
      </c>
      <c r="P28" s="25">
        <f>felv!P28</f>
        <v>0</v>
      </c>
      <c r="Q28" s="23">
        <f>felv!Q28</f>
        <v>0</v>
      </c>
      <c r="R28" s="23">
        <f>felv!R28</f>
        <v>0</v>
      </c>
      <c r="S28" s="24">
        <f>felv!S28</f>
        <v>0</v>
      </c>
      <c r="T28" s="84">
        <f t="shared" si="27"/>
        <v>113.00942704749966</v>
      </c>
      <c r="U28" s="122">
        <f t="shared" si="28"/>
        <v>0.92455621301775159</v>
      </c>
      <c r="V28" s="123">
        <f t="shared" si="29"/>
        <v>0.92455621301775159</v>
      </c>
      <c r="W28" s="123">
        <f t="shared" si="30"/>
        <v>0.92455621301775159</v>
      </c>
      <c r="X28" s="123">
        <f t="shared" si="31"/>
        <v>0.92455621301775159</v>
      </c>
      <c r="Y28" s="123">
        <f t="shared" si="32"/>
        <v>0.92455621301775159</v>
      </c>
      <c r="Z28" s="124">
        <f t="shared" si="33"/>
        <v>0.92455621301775159</v>
      </c>
      <c r="AA28" s="132">
        <f t="shared" si="34"/>
        <v>10.676138095014055</v>
      </c>
      <c r="AB28" s="133">
        <f t="shared" si="35"/>
        <v>10.545551321141554</v>
      </c>
      <c r="AC28" s="133">
        <f t="shared" si="36"/>
        <v>11.247301624363063</v>
      </c>
      <c r="AD28" s="133">
        <f t="shared" si="37"/>
        <v>9.4948142741809853</v>
      </c>
      <c r="AE28" s="133">
        <f t="shared" si="38"/>
        <v>9.4017747928888031</v>
      </c>
      <c r="AF28" s="134">
        <f t="shared" si="39"/>
        <v>9.5869640613356086</v>
      </c>
      <c r="AG28" s="132">
        <f t="shared" si="40"/>
        <v>10.930126894743216</v>
      </c>
      <c r="AH28" s="133">
        <f t="shared" si="41"/>
        <v>10.315720566274889</v>
      </c>
      <c r="AI28" s="133">
        <f t="shared" si="42"/>
        <v>9.8104376327684868</v>
      </c>
      <c r="AJ28" s="133">
        <f t="shared" si="43"/>
        <v>0</v>
      </c>
      <c r="AK28" s="133">
        <f t="shared" si="44"/>
        <v>0</v>
      </c>
      <c r="AL28" s="134">
        <f t="shared" si="45"/>
        <v>0</v>
      </c>
    </row>
    <row r="29" spans="1:38" s="1" customFormat="1" ht="18.75" x14ac:dyDescent="0.3">
      <c r="A29" s="197"/>
      <c r="B29" s="17">
        <v>26</v>
      </c>
      <c r="C29" s="18">
        <f t="shared" si="1"/>
        <v>5.3092915845667506E-2</v>
      </c>
      <c r="D29" s="112">
        <f>felv!D29</f>
        <v>1</v>
      </c>
      <c r="E29" s="110">
        <f>IF(E100=1,(sz!$J$14+sz!$J$11*LN(B29)),0)</f>
        <v>21.559506591596239</v>
      </c>
      <c r="F29" s="19">
        <f>felv!F29</f>
        <v>1</v>
      </c>
      <c r="G29" s="110">
        <f>IF(G100=1,(sz!$V$14+sz!$V$11*LN($B29)),0)</f>
        <v>19.116018112322241</v>
      </c>
      <c r="H29" s="19">
        <f>felv!H29</f>
        <v>1</v>
      </c>
      <c r="I29" s="110">
        <f>IF(I100=1,(sz!$AG$14+sz!$AG$11*LN($B29)),0)</f>
        <v>18.224451261391494</v>
      </c>
      <c r="J29" s="19">
        <f>felv!J29</f>
        <v>1</v>
      </c>
      <c r="K29" s="110">
        <f>IF(K100=1,(sz!$AS$14+sz!$AS$11*LN($B29)),0)</f>
        <v>0</v>
      </c>
      <c r="L29" s="19">
        <f>felv!L29</f>
        <v>1</v>
      </c>
      <c r="M29" s="110">
        <f>IF(M100=1,(sz!$BE$14+sz!$BE$11*LN($B29)),0)</f>
        <v>0</v>
      </c>
      <c r="N29" s="19">
        <f>felv!N29</f>
        <v>1</v>
      </c>
      <c r="O29" s="110">
        <f>IF(O100=1,(sz!$BQ$14+sz!$BQ$11*LN($B29)),)</f>
        <v>0</v>
      </c>
      <c r="P29" s="21">
        <f>felv!P29</f>
        <v>0</v>
      </c>
      <c r="Q29" s="19">
        <f>felv!Q29</f>
        <v>0</v>
      </c>
      <c r="R29" s="19">
        <f>felv!R29</f>
        <v>0</v>
      </c>
      <c r="S29" s="20">
        <f>felv!S29</f>
        <v>0</v>
      </c>
      <c r="T29" s="84">
        <f t="shared" si="27"/>
        <v>113.00942704749966</v>
      </c>
      <c r="U29" s="122">
        <f t="shared" si="28"/>
        <v>1</v>
      </c>
      <c r="V29" s="123">
        <f t="shared" si="29"/>
        <v>1</v>
      </c>
      <c r="W29" s="123">
        <f t="shared" si="30"/>
        <v>1</v>
      </c>
      <c r="X29" s="123">
        <f t="shared" si="31"/>
        <v>1</v>
      </c>
      <c r="Y29" s="123">
        <f t="shared" si="32"/>
        <v>1</v>
      </c>
      <c r="Z29" s="124">
        <f t="shared" si="33"/>
        <v>1</v>
      </c>
      <c r="AA29" s="132">
        <f t="shared" si="34"/>
        <v>12.099791230390807</v>
      </c>
      <c r="AB29" s="133">
        <f t="shared" si="35"/>
        <v>11.660001815961504</v>
      </c>
      <c r="AC29" s="133">
        <f t="shared" si="36"/>
        <v>12.397557711289844</v>
      </c>
      <c r="AD29" s="133">
        <f t="shared" si="37"/>
        <v>10.497497540942197</v>
      </c>
      <c r="AE29" s="133">
        <f t="shared" si="38"/>
        <v>10.323350742557547</v>
      </c>
      <c r="AF29" s="134">
        <f t="shared" si="39"/>
        <v>10.583138072714677</v>
      </c>
      <c r="AG29" s="132">
        <f t="shared" si="40"/>
        <v>12.108519878595224</v>
      </c>
      <c r="AH29" s="133">
        <f t="shared" si="41"/>
        <v>11.433518608812193</v>
      </c>
      <c r="AI29" s="133">
        <f t="shared" si="42"/>
        <v>10.953740029050214</v>
      </c>
      <c r="AJ29" s="133">
        <f t="shared" si="43"/>
        <v>0</v>
      </c>
      <c r="AK29" s="133">
        <f t="shared" si="44"/>
        <v>0</v>
      </c>
      <c r="AL29" s="134">
        <f t="shared" si="45"/>
        <v>0</v>
      </c>
    </row>
    <row r="30" spans="1:38" s="1" customFormat="1" ht="18.75" x14ac:dyDescent="0.3">
      <c r="A30" s="197"/>
      <c r="B30" s="17">
        <v>27</v>
      </c>
      <c r="C30" s="18">
        <f t="shared" si="1"/>
        <v>5.7255526111673977E-2</v>
      </c>
      <c r="D30" s="112">
        <f>felv!D30</f>
        <v>1</v>
      </c>
      <c r="E30" s="110">
        <f>IF(E100=1,(sz!$J$14+sz!$J$11*LN(B30)),0)</f>
        <v>22.075948337663931</v>
      </c>
      <c r="F30" s="19">
        <f>felv!F30</f>
        <v>1</v>
      </c>
      <c r="G30" s="110">
        <f>IF(G100=1,(sz!$V$14+sz!$V$11*LN($B30)),0)</f>
        <v>19.549152456619804</v>
      </c>
      <c r="H30" s="19">
        <f>felv!H30</f>
        <v>1</v>
      </c>
      <c r="I30" s="110">
        <f>IF(I100=1,(sz!$AG$14+sz!$AG$11*LN($B30)),0)</f>
        <v>18.672400469206316</v>
      </c>
      <c r="J30" s="19">
        <f>felv!J30</f>
        <v>1</v>
      </c>
      <c r="K30" s="110">
        <f>IF(K100=1,(sz!$AS$14+sz!$AS$11*LN($B30)),0)</f>
        <v>0</v>
      </c>
      <c r="L30" s="19">
        <f>felv!L30</f>
        <v>1</v>
      </c>
      <c r="M30" s="110">
        <f>IF(M100=1,(sz!$BE$14+sz!$BE$11*LN($B30)),0)</f>
        <v>0</v>
      </c>
      <c r="N30" s="19">
        <f>felv!N30</f>
        <v>1</v>
      </c>
      <c r="O30" s="110">
        <f>IF(O100=1,(sz!$BQ$14+sz!$BQ$11*LN($B30)),)</f>
        <v>0</v>
      </c>
      <c r="P30" s="21">
        <f>felv!P30</f>
        <v>0</v>
      </c>
      <c r="Q30" s="19">
        <f>felv!Q30</f>
        <v>0</v>
      </c>
      <c r="R30" s="19">
        <f>felv!R30</f>
        <v>0</v>
      </c>
      <c r="S30" s="20">
        <f>felv!S30</f>
        <v>0</v>
      </c>
      <c r="T30" s="84">
        <f t="shared" si="27"/>
        <v>113.00942704749966</v>
      </c>
      <c r="U30" s="122">
        <f t="shared" si="28"/>
        <v>1.0784023668639053</v>
      </c>
      <c r="V30" s="123">
        <f t="shared" si="29"/>
        <v>1.0784023668639053</v>
      </c>
      <c r="W30" s="123">
        <f t="shared" si="30"/>
        <v>1.0784023668639053</v>
      </c>
      <c r="X30" s="123">
        <f t="shared" si="31"/>
        <v>1.0784023668639053</v>
      </c>
      <c r="Y30" s="123">
        <f t="shared" si="32"/>
        <v>1.0784023668639053</v>
      </c>
      <c r="Z30" s="124">
        <f t="shared" si="33"/>
        <v>1.0784023668639053</v>
      </c>
      <c r="AA30" s="132">
        <f t="shared" si="34"/>
        <v>13.60010648973496</v>
      </c>
      <c r="AB30" s="133">
        <f t="shared" si="35"/>
        <v>12.827731421702554</v>
      </c>
      <c r="AC30" s="133">
        <f t="shared" si="36"/>
        <v>13.601687953751412</v>
      </c>
      <c r="AD30" s="133">
        <f t="shared" si="37"/>
        <v>11.548095476610634</v>
      </c>
      <c r="AE30" s="133">
        <f t="shared" si="38"/>
        <v>11.286888612068843</v>
      </c>
      <c r="AF30" s="134">
        <f t="shared" si="39"/>
        <v>11.639311893744757</v>
      </c>
      <c r="AG30" s="132">
        <f t="shared" si="40"/>
        <v>13.359051977814914</v>
      </c>
      <c r="AH30" s="133">
        <f t="shared" si="41"/>
        <v>12.619291308493004</v>
      </c>
      <c r="AI30" s="133">
        <f t="shared" si="42"/>
        <v>12.175716515475251</v>
      </c>
      <c r="AJ30" s="133">
        <f t="shared" si="43"/>
        <v>0</v>
      </c>
      <c r="AK30" s="133">
        <f t="shared" si="44"/>
        <v>0</v>
      </c>
      <c r="AL30" s="134">
        <f t="shared" si="45"/>
        <v>0</v>
      </c>
    </row>
    <row r="31" spans="1:38" s="1" customFormat="1" ht="18.600000000000001" customHeight="1" x14ac:dyDescent="0.3">
      <c r="A31" s="197"/>
      <c r="B31" s="17">
        <v>28</v>
      </c>
      <c r="C31" s="18">
        <f t="shared" si="1"/>
        <v>6.1575216010359944E-2</v>
      </c>
      <c r="D31" s="112">
        <f>felv!D31</f>
        <v>1</v>
      </c>
      <c r="E31" s="110">
        <f>IF(E100=1,(sz!$J$14+sz!$J$11*LN(B31)),0)</f>
        <v>22.573606165770549</v>
      </c>
      <c r="F31" s="19">
        <f>felv!F31</f>
        <v>1</v>
      </c>
      <c r="G31" s="110">
        <f>IF(G100=1,(sz!$V$14+sz!$V$11*LN($B31)),0)</f>
        <v>19.966532923444522</v>
      </c>
      <c r="H31" s="19">
        <f>felv!H31</f>
        <v>1</v>
      </c>
      <c r="I31" s="110">
        <f>IF(I100=1,(sz!$AG$14+sz!$AG$11*LN($B31)),0)</f>
        <v>19.104056956236285</v>
      </c>
      <c r="J31" s="19">
        <f>felv!J31</f>
        <v>1</v>
      </c>
      <c r="K31" s="110">
        <f>IF(K100=1,(sz!$AS$14+sz!$AS$11*LN($B31)),0)</f>
        <v>0</v>
      </c>
      <c r="L31" s="19">
        <f>felv!L31</f>
        <v>1</v>
      </c>
      <c r="M31" s="110">
        <f>IF(M100=1,(sz!$BE$14+sz!$BE$11*LN($B31)),0)</f>
        <v>0</v>
      </c>
      <c r="N31" s="19">
        <f>felv!N31</f>
        <v>1</v>
      </c>
      <c r="O31" s="110">
        <f>IF(O100=1,(sz!$BQ$14+sz!$BQ$11*LN($B31)),)</f>
        <v>0</v>
      </c>
      <c r="P31" s="21">
        <f>felv!P31</f>
        <v>0</v>
      </c>
      <c r="Q31" s="19">
        <f>felv!Q31</f>
        <v>0</v>
      </c>
      <c r="R31" s="19">
        <f>felv!R31</f>
        <v>0</v>
      </c>
      <c r="S31" s="20">
        <f>felv!S31</f>
        <v>0</v>
      </c>
      <c r="T31" s="84">
        <f t="shared" si="27"/>
        <v>113.00942704749966</v>
      </c>
      <c r="U31" s="122">
        <f t="shared" si="28"/>
        <v>1.1597633136094674</v>
      </c>
      <c r="V31" s="123">
        <f t="shared" si="29"/>
        <v>1.1597633136094674</v>
      </c>
      <c r="W31" s="123">
        <f t="shared" si="30"/>
        <v>1.1597633136094674</v>
      </c>
      <c r="X31" s="123">
        <f t="shared" si="31"/>
        <v>1.1597633136094674</v>
      </c>
      <c r="Y31" s="123">
        <f t="shared" si="32"/>
        <v>1.1597633136094674</v>
      </c>
      <c r="Z31" s="124">
        <f t="shared" si="33"/>
        <v>1.1597633136094674</v>
      </c>
      <c r="AA31" s="132">
        <f t="shared" si="34"/>
        <v>15.177083873046515</v>
      </c>
      <c r="AB31" s="133">
        <f t="shared" si="35"/>
        <v>14.048740138364705</v>
      </c>
      <c r="AC31" s="133">
        <f t="shared" si="36"/>
        <v>14.859692351747773</v>
      </c>
      <c r="AD31" s="133">
        <f t="shared" si="37"/>
        <v>12.646608081186301</v>
      </c>
      <c r="AE31" s="133">
        <f t="shared" si="38"/>
        <v>12.292388401422693</v>
      </c>
      <c r="AF31" s="134">
        <f t="shared" si="39"/>
        <v>12.756676053288391</v>
      </c>
      <c r="AG31" s="132">
        <f t="shared" si="40"/>
        <v>14.683390013544846</v>
      </c>
      <c r="AH31" s="133">
        <f t="shared" si="41"/>
        <v>13.874077438764594</v>
      </c>
      <c r="AI31" s="133">
        <f t="shared" si="42"/>
        <v>13.47836208066766</v>
      </c>
      <c r="AJ31" s="133">
        <f t="shared" si="43"/>
        <v>0</v>
      </c>
      <c r="AK31" s="133">
        <f t="shared" si="44"/>
        <v>0</v>
      </c>
      <c r="AL31" s="134">
        <f t="shared" si="45"/>
        <v>0</v>
      </c>
    </row>
    <row r="32" spans="1:38" s="1" customFormat="1" ht="18.75" x14ac:dyDescent="0.3">
      <c r="A32" s="197"/>
      <c r="B32" s="17">
        <v>29</v>
      </c>
      <c r="C32" s="18">
        <f t="shared" si="1"/>
        <v>6.6051985541725394E-2</v>
      </c>
      <c r="D32" s="112">
        <f>felv!D32</f>
        <v>1</v>
      </c>
      <c r="E32" s="110">
        <f>IF(E100=1,(sz!$J$14+sz!$J$11*LN(B32)),0)</f>
        <v>23.05379866657205</v>
      </c>
      <c r="F32" s="19">
        <f>felv!F32</f>
        <v>1</v>
      </c>
      <c r="G32" s="110">
        <f>IF(G100=1,(sz!$V$14+sz!$V$11*LN($B32)),0)</f>
        <v>20.369265401124597</v>
      </c>
      <c r="H32" s="19">
        <f>felv!H32</f>
        <v>1</v>
      </c>
      <c r="I32" s="110">
        <f>IF(I100=1,(sz!$AG$14+sz!$AG$11*LN($B32)),0)</f>
        <v>19.5205644364516</v>
      </c>
      <c r="J32" s="19">
        <f>felv!J32</f>
        <v>1</v>
      </c>
      <c r="K32" s="110">
        <f>IF(K100=1,(sz!$AS$14+sz!$AS$11*LN($B32)),0)</f>
        <v>0</v>
      </c>
      <c r="L32" s="19">
        <f>felv!L32</f>
        <v>1</v>
      </c>
      <c r="M32" s="110">
        <f>IF(M100=1,(sz!$BE$14+sz!$BE$11*LN($B32)),0)</f>
        <v>0</v>
      </c>
      <c r="N32" s="19">
        <f>felv!N32</f>
        <v>1</v>
      </c>
      <c r="O32" s="110">
        <f>IF(O100=1,(sz!$BQ$14+sz!$BQ$11*LN($B32)),)</f>
        <v>0</v>
      </c>
      <c r="P32" s="21">
        <f>felv!P32</f>
        <v>0</v>
      </c>
      <c r="Q32" s="19">
        <f>felv!Q32</f>
        <v>0</v>
      </c>
      <c r="R32" s="19">
        <f>felv!R32</f>
        <v>0</v>
      </c>
      <c r="S32" s="20">
        <f>felv!S32</f>
        <v>0</v>
      </c>
      <c r="T32" s="84">
        <f t="shared" si="27"/>
        <v>113.00942704749966</v>
      </c>
      <c r="U32" s="122">
        <f t="shared" si="28"/>
        <v>1.2440828402366864</v>
      </c>
      <c r="V32" s="123">
        <f t="shared" si="29"/>
        <v>1.2440828402366864</v>
      </c>
      <c r="W32" s="123">
        <f t="shared" si="30"/>
        <v>1.2440828402366864</v>
      </c>
      <c r="X32" s="123">
        <f t="shared" si="31"/>
        <v>1.2440828402366864</v>
      </c>
      <c r="Y32" s="123">
        <f t="shared" si="32"/>
        <v>1.2440828402366864</v>
      </c>
      <c r="Z32" s="124">
        <f t="shared" si="33"/>
        <v>1.2440828402366864</v>
      </c>
      <c r="AA32" s="132">
        <f t="shared" si="34"/>
        <v>16.830723380325459</v>
      </c>
      <c r="AB32" s="133">
        <f t="shared" si="35"/>
        <v>15.323027965947951</v>
      </c>
      <c r="AC32" s="133">
        <f t="shared" si="36"/>
        <v>16.171570905278919</v>
      </c>
      <c r="AD32" s="133">
        <f t="shared" si="37"/>
        <v>13.793035354669193</v>
      </c>
      <c r="AE32" s="133">
        <f t="shared" si="38"/>
        <v>13.339850110619095</v>
      </c>
      <c r="AF32" s="134">
        <f t="shared" si="39"/>
        <v>13.936400113114685</v>
      </c>
      <c r="AG32" s="132">
        <f t="shared" si="40"/>
        <v>16.083218748848445</v>
      </c>
      <c r="AH32" s="133">
        <f t="shared" si="41"/>
        <v>15.198874529359426</v>
      </c>
      <c r="AI32" s="133">
        <f t="shared" si="42"/>
        <v>14.863645777183619</v>
      </c>
      <c r="AJ32" s="133">
        <f t="shared" si="43"/>
        <v>0</v>
      </c>
      <c r="AK32" s="133">
        <f t="shared" si="44"/>
        <v>0</v>
      </c>
      <c r="AL32" s="134">
        <f t="shared" si="45"/>
        <v>0</v>
      </c>
    </row>
    <row r="33" spans="1:38" s="1" customFormat="1" ht="18.75" x14ac:dyDescent="0.3">
      <c r="A33" s="197"/>
      <c r="B33" s="17">
        <v>30</v>
      </c>
      <c r="C33" s="18">
        <f t="shared" si="1"/>
        <v>7.0685834705770348E-2</v>
      </c>
      <c r="D33" s="112">
        <f>felv!D33</f>
        <v>1</v>
      </c>
      <c r="E33" s="110">
        <f>IF(E100=1,(sz!$J$14+sz!$J$11*LN(B33)),0)</f>
        <v>23.517710282542907</v>
      </c>
      <c r="F33" s="19">
        <f>felv!F33</f>
        <v>1</v>
      </c>
      <c r="G33" s="110">
        <f>IF(G100=1,(sz!$V$14+sz!$V$11*LN($B33)),0)</f>
        <v>20.758343269297601</v>
      </c>
      <c r="H33" s="19">
        <f>felv!H33</f>
        <v>1</v>
      </c>
      <c r="I33" s="110">
        <f>IF(I100=1,(sz!$AG$14+sz!$AG$11*LN($B33)),0)</f>
        <v>19.922950266901111</v>
      </c>
      <c r="J33" s="19">
        <f>felv!J33</f>
        <v>1</v>
      </c>
      <c r="K33" s="110">
        <f>IF(K100=1,(sz!$AS$14+sz!$AS$11*LN($B33)),0)</f>
        <v>0</v>
      </c>
      <c r="L33" s="19">
        <f>felv!L33</f>
        <v>1</v>
      </c>
      <c r="M33" s="110">
        <f>IF(M100=1,(sz!$BE$14+sz!$BE$11*LN($B33)),0)</f>
        <v>0</v>
      </c>
      <c r="N33" s="19">
        <f>felv!N33</f>
        <v>1</v>
      </c>
      <c r="O33" s="110">
        <f>IF(O100=1,(sz!$BQ$14+sz!$BQ$11*LN($B33)),)</f>
        <v>0</v>
      </c>
      <c r="P33" s="21">
        <f>felv!P33</f>
        <v>0</v>
      </c>
      <c r="Q33" s="19">
        <f>felv!Q33</f>
        <v>0</v>
      </c>
      <c r="R33" s="19">
        <f>felv!R33</f>
        <v>0</v>
      </c>
      <c r="S33" s="20">
        <f>felv!S33</f>
        <v>0</v>
      </c>
      <c r="T33" s="84">
        <f t="shared" si="27"/>
        <v>113.00942704749966</v>
      </c>
      <c r="U33" s="122">
        <f t="shared" si="28"/>
        <v>1.331360946745562</v>
      </c>
      <c r="V33" s="123">
        <f t="shared" si="29"/>
        <v>1.331360946745562</v>
      </c>
      <c r="W33" s="123">
        <f t="shared" si="30"/>
        <v>1.331360946745562</v>
      </c>
      <c r="X33" s="123">
        <f t="shared" si="31"/>
        <v>1.331360946745562</v>
      </c>
      <c r="Y33" s="123">
        <f t="shared" si="32"/>
        <v>1.331360946745562</v>
      </c>
      <c r="Z33" s="124">
        <f t="shared" si="33"/>
        <v>1.331360946745562</v>
      </c>
      <c r="AA33" s="132">
        <f t="shared" si="34"/>
        <v>18.561025011571811</v>
      </c>
      <c r="AB33" s="133">
        <f t="shared" si="35"/>
        <v>16.650594904452298</v>
      </c>
      <c r="AC33" s="133">
        <f t="shared" si="36"/>
        <v>17.53732361434486</v>
      </c>
      <c r="AD33" s="133">
        <f t="shared" si="37"/>
        <v>14.98737729705932</v>
      </c>
      <c r="AE33" s="133">
        <f t="shared" si="38"/>
        <v>14.429273739658051</v>
      </c>
      <c r="AF33" s="134">
        <f t="shared" si="39"/>
        <v>15.179633767376027</v>
      </c>
      <c r="AG33" s="132">
        <f t="shared" si="40"/>
        <v>17.560241478044489</v>
      </c>
      <c r="AH33" s="133">
        <f t="shared" si="41"/>
        <v>16.594640711526768</v>
      </c>
      <c r="AI33" s="133">
        <f t="shared" si="42"/>
        <v>16.333511995830484</v>
      </c>
      <c r="AJ33" s="133">
        <f t="shared" si="43"/>
        <v>0</v>
      </c>
      <c r="AK33" s="133">
        <f t="shared" si="44"/>
        <v>0</v>
      </c>
      <c r="AL33" s="134">
        <f t="shared" si="45"/>
        <v>0</v>
      </c>
    </row>
    <row r="34" spans="1:38" s="1" customFormat="1" ht="18.75" x14ac:dyDescent="0.3">
      <c r="A34" s="197"/>
      <c r="B34" s="17">
        <v>31</v>
      </c>
      <c r="C34" s="18">
        <f t="shared" si="1"/>
        <v>7.5476763502494784E-2</v>
      </c>
      <c r="D34" s="112">
        <f>felv!D34</f>
        <v>1</v>
      </c>
      <c r="E34" s="110">
        <f>IF(E100=1,(sz!$J$14+sz!$J$11*LN(B34)),0)</f>
        <v>23.966408909636243</v>
      </c>
      <c r="F34" s="19">
        <f>felv!F34</f>
        <v>1</v>
      </c>
      <c r="G34" s="110">
        <f>IF(G100=1,(sz!$V$14+sz!$V$11*LN($B34)),0)</f>
        <v>21.134662161240566</v>
      </c>
      <c r="H34" s="19">
        <f>felv!H34</f>
        <v>1</v>
      </c>
      <c r="I34" s="110">
        <f>IF(I100=1,(sz!$AG$14+sz!$AG$11*LN($B34)),0)</f>
        <v>20.312140714970958</v>
      </c>
      <c r="J34" s="19">
        <f>felv!J34</f>
        <v>1</v>
      </c>
      <c r="K34" s="110">
        <f>IF(K100=1,(sz!$AS$14+sz!$AS$11*LN($B34)),0)</f>
        <v>0</v>
      </c>
      <c r="L34" s="19">
        <f>felv!L34</f>
        <v>1</v>
      </c>
      <c r="M34" s="110">
        <f>IF(M100=1,(sz!$BE$14+sz!$BE$11*LN($B34)),0)</f>
        <v>0</v>
      </c>
      <c r="N34" s="19">
        <f>felv!N34</f>
        <v>1</v>
      </c>
      <c r="O34" s="110">
        <f>IF(O100=1,(sz!$BQ$14+sz!$BQ$11*LN($B34)),)</f>
        <v>0</v>
      </c>
      <c r="P34" s="21">
        <f>felv!P34</f>
        <v>0</v>
      </c>
      <c r="Q34" s="19">
        <f>felv!Q34</f>
        <v>0</v>
      </c>
      <c r="R34" s="19">
        <f>felv!R34</f>
        <v>0</v>
      </c>
      <c r="S34" s="20">
        <f>felv!S34</f>
        <v>0</v>
      </c>
      <c r="T34" s="84">
        <f t="shared" si="27"/>
        <v>113.00942704749966</v>
      </c>
      <c r="U34" s="122">
        <f t="shared" si="28"/>
        <v>1.4215976331360947</v>
      </c>
      <c r="V34" s="123">
        <f t="shared" si="29"/>
        <v>1.4215976331360947</v>
      </c>
      <c r="W34" s="123">
        <f t="shared" si="30"/>
        <v>1.4215976331360947</v>
      </c>
      <c r="X34" s="123">
        <f t="shared" si="31"/>
        <v>1.4215976331360947</v>
      </c>
      <c r="Y34" s="123">
        <f t="shared" si="32"/>
        <v>1.4215976331360947</v>
      </c>
      <c r="Z34" s="124">
        <f t="shared" si="33"/>
        <v>1.4215976331360947</v>
      </c>
      <c r="AA34" s="132">
        <f t="shared" si="34"/>
        <v>20.367988766785562</v>
      </c>
      <c r="AB34" s="133">
        <f t="shared" si="35"/>
        <v>18.031440953877745</v>
      </c>
      <c r="AC34" s="133">
        <f t="shared" si="36"/>
        <v>18.956950478945586</v>
      </c>
      <c r="AD34" s="133">
        <f t="shared" si="37"/>
        <v>16.229633908356668</v>
      </c>
      <c r="AE34" s="133">
        <f t="shared" si="38"/>
        <v>15.560659288539563</v>
      </c>
      <c r="AF34" s="134">
        <f t="shared" si="39"/>
        <v>16.487507848735412</v>
      </c>
      <c r="AG34" s="132">
        <f t="shared" si="40"/>
        <v>19.11618050188342</v>
      </c>
      <c r="AH34" s="133">
        <f t="shared" si="41"/>
        <v>18.062296420285946</v>
      </c>
      <c r="AI34" s="133">
        <f t="shared" si="42"/>
        <v>17.889881634495428</v>
      </c>
      <c r="AJ34" s="133">
        <f t="shared" si="43"/>
        <v>0</v>
      </c>
      <c r="AK34" s="133">
        <f t="shared" si="44"/>
        <v>0</v>
      </c>
      <c r="AL34" s="134">
        <f t="shared" si="45"/>
        <v>0</v>
      </c>
    </row>
    <row r="35" spans="1:38" s="1" customFormat="1" ht="18.75" x14ac:dyDescent="0.3">
      <c r="A35" s="197"/>
      <c r="B35" s="17">
        <v>32</v>
      </c>
      <c r="C35" s="18">
        <f t="shared" si="1"/>
        <v>8.0424771931898703E-2</v>
      </c>
      <c r="D35" s="112">
        <f>felv!D35</f>
        <v>1</v>
      </c>
      <c r="E35" s="110">
        <f>IF(E100=1,(sz!$J$14+sz!$J$11*LN(B35)),0)</f>
        <v>24.400860703494793</v>
      </c>
      <c r="F35" s="19">
        <f>felv!F35</f>
        <v>1</v>
      </c>
      <c r="G35" s="110">
        <f>IF(G100=1,(sz!$V$14+sz!$V$11*LN($B35)),0)</f>
        <v>21.49903238168584</v>
      </c>
      <c r="H35" s="19">
        <f>felv!H35</f>
        <v>1</v>
      </c>
      <c r="I35" s="110">
        <f>IF(I100=1,(sz!$AG$14+sz!$AG$11*LN($B35)),0)</f>
        <v>20.688973800937561</v>
      </c>
      <c r="J35" s="19">
        <f>felv!J35</f>
        <v>1</v>
      </c>
      <c r="K35" s="110">
        <f>IF(K100=1,(sz!$AS$14+sz!$AS$11*LN($B35)),0)</f>
        <v>0</v>
      </c>
      <c r="L35" s="19">
        <f>felv!L35</f>
        <v>1</v>
      </c>
      <c r="M35" s="110">
        <f>IF(M100=1,(sz!$BE$14+sz!$BE$11*LN($B35)),0)</f>
        <v>0</v>
      </c>
      <c r="N35" s="19">
        <f>felv!N35</f>
        <v>1</v>
      </c>
      <c r="O35" s="110">
        <f>IF(O100=1,(sz!$BQ$14+sz!$BQ$11*LN($B35)),)</f>
        <v>0</v>
      </c>
      <c r="P35" s="21">
        <f>felv!P35</f>
        <v>0</v>
      </c>
      <c r="Q35" s="19">
        <f>felv!Q35</f>
        <v>0</v>
      </c>
      <c r="R35" s="19">
        <f>felv!R35</f>
        <v>0</v>
      </c>
      <c r="S35" s="20">
        <f>felv!S35</f>
        <v>0</v>
      </c>
      <c r="T35" s="84">
        <f t="shared" si="27"/>
        <v>113.00942704749966</v>
      </c>
      <c r="U35" s="122">
        <f t="shared" si="28"/>
        <v>1.514792899408284</v>
      </c>
      <c r="V35" s="123">
        <f t="shared" si="29"/>
        <v>1.514792899408284</v>
      </c>
      <c r="W35" s="123">
        <f t="shared" si="30"/>
        <v>1.514792899408284</v>
      </c>
      <c r="X35" s="123">
        <f t="shared" si="31"/>
        <v>1.514792899408284</v>
      </c>
      <c r="Y35" s="123">
        <f t="shared" si="32"/>
        <v>1.514792899408284</v>
      </c>
      <c r="Z35" s="124">
        <f t="shared" si="33"/>
        <v>1.514792899408284</v>
      </c>
      <c r="AA35" s="132">
        <f t="shared" si="34"/>
        <v>22.251614645966711</v>
      </c>
      <c r="AB35" s="133">
        <f t="shared" si="35"/>
        <v>19.465566114224288</v>
      </c>
      <c r="AC35" s="133">
        <f t="shared" si="36"/>
        <v>20.430451499081101</v>
      </c>
      <c r="AD35" s="133">
        <f t="shared" si="37"/>
        <v>17.51980518856125</v>
      </c>
      <c r="AE35" s="133">
        <f t="shared" si="38"/>
        <v>16.734006757263625</v>
      </c>
      <c r="AF35" s="134">
        <f t="shared" si="39"/>
        <v>17.86113525190185</v>
      </c>
      <c r="AG35" s="132">
        <f t="shared" si="40"/>
        <v>20.752777506535786</v>
      </c>
      <c r="AH35" s="133">
        <f t="shared" si="41"/>
        <v>19.602725966642879</v>
      </c>
      <c r="AI35" s="133">
        <f t="shared" si="42"/>
        <v>19.534653171443718</v>
      </c>
      <c r="AJ35" s="133">
        <f t="shared" si="43"/>
        <v>0</v>
      </c>
      <c r="AK35" s="133">
        <f t="shared" si="44"/>
        <v>0</v>
      </c>
      <c r="AL35" s="134">
        <f t="shared" si="45"/>
        <v>0</v>
      </c>
    </row>
    <row r="36" spans="1:38" s="1" customFormat="1" ht="18.75" x14ac:dyDescent="0.3">
      <c r="A36" s="197"/>
      <c r="B36" s="17">
        <v>33</v>
      </c>
      <c r="C36" s="18">
        <f t="shared" si="1"/>
        <v>8.5529859993982119E-2</v>
      </c>
      <c r="D36" s="112">
        <f>felv!D36</f>
        <v>1</v>
      </c>
      <c r="E36" s="110">
        <f>IF(E100=1,(sz!$J$14+sz!$J$11*LN(B36)),0)</f>
        <v>24.821942606611273</v>
      </c>
      <c r="F36" s="19">
        <f>felv!F36</f>
        <v>1</v>
      </c>
      <c r="G36" s="110">
        <f>IF(G100=1,(sz!$V$14+sz!$V$11*LN($B36)),0)</f>
        <v>21.852189413220653</v>
      </c>
      <c r="H36" s="19">
        <f>felv!H36</f>
        <v>1</v>
      </c>
      <c r="I36" s="110">
        <f>IF(I100=1,(sz!$AG$14+sz!$AG$11*LN($B36)),0)</f>
        <v>21.054210163726601</v>
      </c>
      <c r="J36" s="19">
        <f>felv!J36</f>
        <v>1</v>
      </c>
      <c r="K36" s="110">
        <f>IF(K100=1,(sz!$AS$14+sz!$AS$11*LN($B36)),0)</f>
        <v>0</v>
      </c>
      <c r="L36" s="19">
        <f>felv!L36</f>
        <v>1</v>
      </c>
      <c r="M36" s="110">
        <f>IF(M100=1,(sz!$BE$14+sz!$BE$11*LN($B36)),0)</f>
        <v>0</v>
      </c>
      <c r="N36" s="19">
        <f>felv!N36</f>
        <v>1</v>
      </c>
      <c r="O36" s="110">
        <f>IF(O100=1,(sz!$BQ$14+sz!$BQ$11*LN($B36)),)</f>
        <v>0</v>
      </c>
      <c r="P36" s="21">
        <f>felv!P36</f>
        <v>0</v>
      </c>
      <c r="Q36" s="19">
        <f>felv!Q36</f>
        <v>0</v>
      </c>
      <c r="R36" s="19">
        <f>felv!R36</f>
        <v>0</v>
      </c>
      <c r="S36" s="20">
        <f>felv!S36</f>
        <v>0</v>
      </c>
      <c r="T36" s="84">
        <f t="shared" si="27"/>
        <v>113.00942704749966</v>
      </c>
      <c r="U36" s="122">
        <f t="shared" si="28"/>
        <v>1.61094674556213</v>
      </c>
      <c r="V36" s="123">
        <f t="shared" si="29"/>
        <v>1.61094674556213</v>
      </c>
      <c r="W36" s="123">
        <f t="shared" si="30"/>
        <v>1.61094674556213</v>
      </c>
      <c r="X36" s="123">
        <f t="shared" si="31"/>
        <v>1.61094674556213</v>
      </c>
      <c r="Y36" s="123">
        <f t="shared" si="32"/>
        <v>1.61094674556213</v>
      </c>
      <c r="Z36" s="124">
        <f t="shared" si="33"/>
        <v>1.61094674556213</v>
      </c>
      <c r="AA36" s="132">
        <f t="shared" si="34"/>
        <v>24.21190264911526</v>
      </c>
      <c r="AB36" s="133">
        <f t="shared" si="35"/>
        <v>20.952970385491934</v>
      </c>
      <c r="AC36" s="133">
        <f t="shared" si="36"/>
        <v>21.957826674751406</v>
      </c>
      <c r="AD36" s="133">
        <f t="shared" si="37"/>
        <v>18.857891137673057</v>
      </c>
      <c r="AE36" s="133">
        <f t="shared" si="38"/>
        <v>17.949316145830238</v>
      </c>
      <c r="AF36" s="134">
        <f t="shared" si="39"/>
        <v>19.301611783786015</v>
      </c>
      <c r="AG36" s="132">
        <f t="shared" si="40"/>
        <v>22.471793861354197</v>
      </c>
      <c r="AH36" s="133">
        <f t="shared" si="41"/>
        <v>21.216778991903755</v>
      </c>
      <c r="AI36" s="133">
        <f t="shared" si="42"/>
        <v>21.269703652412076</v>
      </c>
      <c r="AJ36" s="133">
        <f t="shared" si="43"/>
        <v>0</v>
      </c>
      <c r="AK36" s="133">
        <f t="shared" si="44"/>
        <v>0</v>
      </c>
      <c r="AL36" s="134">
        <f t="shared" si="45"/>
        <v>0</v>
      </c>
    </row>
    <row r="37" spans="1:38" s="1" customFormat="1" ht="18.75" x14ac:dyDescent="0.3">
      <c r="A37" s="197"/>
      <c r="B37" s="17">
        <v>34</v>
      </c>
      <c r="C37" s="18">
        <f t="shared" si="1"/>
        <v>9.0792027688745017E-2</v>
      </c>
      <c r="D37" s="112">
        <f>felv!D37</f>
        <v>1</v>
      </c>
      <c r="E37" s="110">
        <f>IF(E100=1,(sz!$J$14+sz!$J$11*LN(B37)),0)</f>
        <v>25.230453004860145</v>
      </c>
      <c r="F37" s="19">
        <f>felv!F37</f>
        <v>1</v>
      </c>
      <c r="G37" s="110">
        <f>IF(G100=1,(sz!$V$14+sz!$V$11*LN($B37)),0)</f>
        <v>22.194802853810078</v>
      </c>
      <c r="H37" s="19">
        <f>felv!H37</f>
        <v>1</v>
      </c>
      <c r="I37" s="110">
        <f>IF(I100=1,(sz!$AG$14+sz!$AG$11*LN($B37)),0)</f>
        <v>21.408542304133611</v>
      </c>
      <c r="J37" s="19">
        <f>felv!J37</f>
        <v>1</v>
      </c>
      <c r="K37" s="110">
        <f>IF(K100=1,(sz!$AS$14+sz!$AS$11*LN($B37)),0)</f>
        <v>0</v>
      </c>
      <c r="L37" s="19">
        <f>felv!L37</f>
        <v>1</v>
      </c>
      <c r="M37" s="110">
        <f>IF(M100=1,(sz!$BE$14+sz!$BE$11*LN($B37)),0)</f>
        <v>0</v>
      </c>
      <c r="N37" s="19">
        <f>felv!N37</f>
        <v>1</v>
      </c>
      <c r="O37" s="110">
        <f>IF(O100=1,(sz!$BQ$14+sz!$BQ$11*LN($B37)),)</f>
        <v>0</v>
      </c>
      <c r="P37" s="21">
        <f>felv!P37</f>
        <v>0</v>
      </c>
      <c r="Q37" s="19">
        <f>felv!Q37</f>
        <v>0</v>
      </c>
      <c r="R37" s="19">
        <f>felv!R37</f>
        <v>0</v>
      </c>
      <c r="S37" s="20">
        <f>felv!S37</f>
        <v>0</v>
      </c>
      <c r="T37" s="84">
        <f t="shared" si="27"/>
        <v>113.00942704749966</v>
      </c>
      <c r="U37" s="122">
        <f t="shared" si="28"/>
        <v>1.710059171597633</v>
      </c>
      <c r="V37" s="123">
        <f t="shared" si="29"/>
        <v>1.710059171597633</v>
      </c>
      <c r="W37" s="123">
        <f t="shared" si="30"/>
        <v>1.710059171597633</v>
      </c>
      <c r="X37" s="123">
        <f t="shared" si="31"/>
        <v>1.710059171597633</v>
      </c>
      <c r="Y37" s="123">
        <f t="shared" si="32"/>
        <v>1.710059171597633</v>
      </c>
      <c r="Z37" s="124">
        <f t="shared" si="33"/>
        <v>1.710059171597633</v>
      </c>
      <c r="AA37" s="132">
        <f t="shared" si="34"/>
        <v>26.24885277623121</v>
      </c>
      <c r="AB37" s="133">
        <f t="shared" si="35"/>
        <v>22.49365376768068</v>
      </c>
      <c r="AC37" s="133">
        <f t="shared" si="36"/>
        <v>23.539076005956495</v>
      </c>
      <c r="AD37" s="133">
        <f t="shared" si="37"/>
        <v>20.24389175569209</v>
      </c>
      <c r="AE37" s="133">
        <f t="shared" si="38"/>
        <v>19.206587454239404</v>
      </c>
      <c r="AF37" s="134">
        <f t="shared" si="39"/>
        <v>20.810016948206293</v>
      </c>
      <c r="AG37" s="132">
        <f t="shared" si="40"/>
        <v>24.275010847899107</v>
      </c>
      <c r="AH37" s="133">
        <f t="shared" si="41"/>
        <v>22.905271815224499</v>
      </c>
      <c r="AI37" s="133">
        <f t="shared" si="42"/>
        <v>23.096889600032661</v>
      </c>
      <c r="AJ37" s="133">
        <f t="shared" si="43"/>
        <v>0</v>
      </c>
      <c r="AK37" s="133">
        <f t="shared" si="44"/>
        <v>0</v>
      </c>
      <c r="AL37" s="134">
        <f t="shared" si="45"/>
        <v>0</v>
      </c>
    </row>
    <row r="38" spans="1:38" s="1" customFormat="1" ht="18.75" x14ac:dyDescent="0.3">
      <c r="A38" s="197"/>
      <c r="B38" s="17">
        <v>35</v>
      </c>
      <c r="C38" s="22">
        <f t="shared" si="1"/>
        <v>9.6211275016187411E-2</v>
      </c>
      <c r="D38" s="113">
        <f>felv!D38</f>
        <v>1</v>
      </c>
      <c r="E38" s="110">
        <f>IF(E100=1,(sz!$J$14+sz!$J$11*LN(B38)),0)</f>
        <v>25.627120838903018</v>
      </c>
      <c r="F38" s="23">
        <f>felv!F38</f>
        <v>1</v>
      </c>
      <c r="G38" s="110">
        <f>IF(G100=1,(sz!$V$14+sz!$V$11*LN($B38)),0)</f>
        <v>22.527484058438286</v>
      </c>
      <c r="H38" s="23">
        <f>felv!H38</f>
        <v>1</v>
      </c>
      <c r="I38" s="110">
        <f>IF(I100=1,(sz!$AG$14+sz!$AG$11*LN($B38)),0)</f>
        <v>21.752602487838907</v>
      </c>
      <c r="J38" s="23">
        <f>felv!J38</f>
        <v>1</v>
      </c>
      <c r="K38" s="110">
        <f>IF(K100=1,(sz!$AS$14+sz!$AS$11*LN($B38)),0)</f>
        <v>0</v>
      </c>
      <c r="L38" s="23">
        <f>felv!L38</f>
        <v>1</v>
      </c>
      <c r="M38" s="110">
        <f>IF(M100=1,(sz!$BE$14+sz!$BE$11*LN($B38)),0)</f>
        <v>0</v>
      </c>
      <c r="N38" s="23">
        <f>felv!N38</f>
        <v>1</v>
      </c>
      <c r="O38" s="110">
        <f>IF(O100=1,(sz!$BQ$14+sz!$BQ$11*LN($B38)),)</f>
        <v>0</v>
      </c>
      <c r="P38" s="25">
        <f>felv!P38</f>
        <v>0</v>
      </c>
      <c r="Q38" s="23">
        <f>felv!Q38</f>
        <v>0</v>
      </c>
      <c r="R38" s="23">
        <f>felv!R38</f>
        <v>0</v>
      </c>
      <c r="S38" s="24">
        <f>felv!S38</f>
        <v>0</v>
      </c>
      <c r="T38" s="84">
        <f t="shared" si="27"/>
        <v>113.00942704749966</v>
      </c>
      <c r="U38" s="122">
        <f t="shared" si="28"/>
        <v>1.8121301775147927</v>
      </c>
      <c r="V38" s="123">
        <f t="shared" si="29"/>
        <v>1.8121301775147927</v>
      </c>
      <c r="W38" s="123">
        <f t="shared" si="30"/>
        <v>1.8121301775147927</v>
      </c>
      <c r="X38" s="123">
        <f t="shared" si="31"/>
        <v>1.8121301775147927</v>
      </c>
      <c r="Y38" s="123">
        <f t="shared" si="32"/>
        <v>1.8121301775147927</v>
      </c>
      <c r="Z38" s="124">
        <f t="shared" si="33"/>
        <v>1.8121301775147927</v>
      </c>
      <c r="AA38" s="132">
        <f t="shared" si="34"/>
        <v>28.362465027314553</v>
      </c>
      <c r="AB38" s="133">
        <f t="shared" si="35"/>
        <v>24.087616260790526</v>
      </c>
      <c r="AC38" s="133">
        <f t="shared" si="36"/>
        <v>25.174199492696378</v>
      </c>
      <c r="AD38" s="133">
        <f t="shared" si="37"/>
        <v>21.677807042618358</v>
      </c>
      <c r="AE38" s="133">
        <f t="shared" si="38"/>
        <v>20.50582068249113</v>
      </c>
      <c r="AF38" s="134">
        <f t="shared" si="39"/>
        <v>22.387414672004859</v>
      </c>
      <c r="AG38" s="132">
        <f t="shared" si="40"/>
        <v>26.164229830687994</v>
      </c>
      <c r="AH38" s="133">
        <f t="shared" si="41"/>
        <v>24.668988684495101</v>
      </c>
      <c r="AI38" s="133">
        <f t="shared" si="42"/>
        <v>25.018047853295819</v>
      </c>
      <c r="AJ38" s="133">
        <f t="shared" si="43"/>
        <v>0</v>
      </c>
      <c r="AK38" s="133">
        <f t="shared" si="44"/>
        <v>0</v>
      </c>
      <c r="AL38" s="134">
        <f t="shared" si="45"/>
        <v>0</v>
      </c>
    </row>
    <row r="39" spans="1:38" s="1" customFormat="1" ht="18.75" x14ac:dyDescent="0.3">
      <c r="A39" s="197"/>
      <c r="B39" s="17">
        <v>36</v>
      </c>
      <c r="C39" s="22">
        <f t="shared" si="1"/>
        <v>0.10178760197630929</v>
      </c>
      <c r="D39" s="113">
        <f>felv!D39</f>
        <v>1</v>
      </c>
      <c r="E39" s="110">
        <f>IF(E100=1,(sz!$J$14+sz!$J$11*LN(B39)),0)</f>
        <v>26.012613431748292</v>
      </c>
      <c r="F39" s="23">
        <f>felv!F39</f>
        <v>1</v>
      </c>
      <c r="G39" s="110">
        <f>IF(G100=1,(sz!$V$14+sz!$V$11*LN($B39)),0)</f>
        <v>22.850792704001808</v>
      </c>
      <c r="H39" s="23">
        <f>felv!H39</f>
        <v>1</v>
      </c>
      <c r="I39" s="110">
        <f>IF(I100=1,(sz!$AG$14+sz!$AG$11*LN($B39)),0)</f>
        <v>22.08696953484538</v>
      </c>
      <c r="J39" s="23">
        <f>felv!J39</f>
        <v>1</v>
      </c>
      <c r="K39" s="110">
        <f>IF(K100=1,(sz!$AS$14+sz!$AS$11*LN($B39)),0)</f>
        <v>0</v>
      </c>
      <c r="L39" s="23">
        <f>felv!L39</f>
        <v>1</v>
      </c>
      <c r="M39" s="110">
        <f>IF(M100=1,(sz!$BE$14+sz!$BE$11*LN($B39)),0)</f>
        <v>0</v>
      </c>
      <c r="N39" s="23">
        <f>felv!N39</f>
        <v>1</v>
      </c>
      <c r="O39" s="110">
        <f>IF(O100=1,(sz!$BQ$14+sz!$BQ$11*LN($B39)),)</f>
        <v>0</v>
      </c>
      <c r="P39" s="25">
        <f>felv!P39</f>
        <v>0</v>
      </c>
      <c r="Q39" s="23">
        <f>felv!Q39</f>
        <v>0</v>
      </c>
      <c r="R39" s="23">
        <f>felv!R39</f>
        <v>0</v>
      </c>
      <c r="S39" s="24">
        <f>felv!S39</f>
        <v>0</v>
      </c>
      <c r="T39" s="84">
        <f t="shared" si="27"/>
        <v>113.00942704749966</v>
      </c>
      <c r="U39" s="122">
        <f t="shared" si="28"/>
        <v>1.9171597633136095</v>
      </c>
      <c r="V39" s="123">
        <f t="shared" si="29"/>
        <v>1.9171597633136095</v>
      </c>
      <c r="W39" s="123">
        <f t="shared" si="30"/>
        <v>1.9171597633136095</v>
      </c>
      <c r="X39" s="123">
        <f t="shared" si="31"/>
        <v>1.9171597633136095</v>
      </c>
      <c r="Y39" s="123">
        <f t="shared" si="32"/>
        <v>1.9171597633136095</v>
      </c>
      <c r="Z39" s="124">
        <f t="shared" si="33"/>
        <v>1.9171597633136095</v>
      </c>
      <c r="AA39" s="132">
        <f t="shared" si="34"/>
        <v>30.552739402365294</v>
      </c>
      <c r="AB39" s="133">
        <f t="shared" si="35"/>
        <v>25.734857864821468</v>
      </c>
      <c r="AC39" s="133">
        <f t="shared" si="36"/>
        <v>26.863197134971049</v>
      </c>
      <c r="AD39" s="133">
        <f t="shared" si="37"/>
        <v>23.159636998451852</v>
      </c>
      <c r="AE39" s="133">
        <f t="shared" si="38"/>
        <v>21.847015830585406</v>
      </c>
      <c r="AF39" s="134">
        <f t="shared" si="39"/>
        <v>24.034853978534827</v>
      </c>
      <c r="AG39" s="132">
        <f t="shared" si="40"/>
        <v>28.14127237845377</v>
      </c>
      <c r="AH39" s="133">
        <f t="shared" si="41"/>
        <v>26.508682939648359</v>
      </c>
      <c r="AI39" s="133">
        <f t="shared" si="42"/>
        <v>27.034996343958241</v>
      </c>
      <c r="AJ39" s="133">
        <f t="shared" si="43"/>
        <v>0</v>
      </c>
      <c r="AK39" s="133">
        <f t="shared" si="44"/>
        <v>0</v>
      </c>
      <c r="AL39" s="134">
        <f t="shared" si="45"/>
        <v>0</v>
      </c>
    </row>
    <row r="40" spans="1:38" s="1" customFormat="1" ht="18.75" x14ac:dyDescent="0.3">
      <c r="A40" s="197"/>
      <c r="B40" s="17">
        <v>37</v>
      </c>
      <c r="C40" s="22">
        <f t="shared" si="1"/>
        <v>0.10752100856911068</v>
      </c>
      <c r="D40" s="113">
        <f>felv!D40</f>
        <v>1</v>
      </c>
      <c r="E40" s="110">
        <f>IF(E100=1,(sz!$J$14+sz!$J$11*LN(B40)),0)</f>
        <v>26.387543243609088</v>
      </c>
      <c r="F40" s="23">
        <f>felv!F40</f>
        <v>1</v>
      </c>
      <c r="G40" s="110">
        <f>IF(G100=1,(sz!$V$14+sz!$V$11*LN($B40)),0)</f>
        <v>23.165242454538909</v>
      </c>
      <c r="H40" s="23">
        <f>felv!H40</f>
        <v>1</v>
      </c>
      <c r="I40" s="110">
        <f>IF(I100=1,(sz!$AG$14+sz!$AG$11*LN($B40)),0)</f>
        <v>22.412174678480667</v>
      </c>
      <c r="J40" s="23">
        <f>felv!J40</f>
        <v>1</v>
      </c>
      <c r="K40" s="110">
        <f>IF(K100=1,(sz!$AS$14+sz!$AS$11*LN($B40)),0)</f>
        <v>0</v>
      </c>
      <c r="L40" s="23">
        <f>felv!L40</f>
        <v>1</v>
      </c>
      <c r="M40" s="110">
        <f>IF(M100=1,(sz!$BE$14+sz!$BE$11*LN($B40)),0)</f>
        <v>0</v>
      </c>
      <c r="N40" s="23">
        <f>felv!N40</f>
        <v>1</v>
      </c>
      <c r="O40" s="110">
        <f>IF(O100=1,(sz!$BQ$14+sz!$BQ$11*LN($B40)),)</f>
        <v>0</v>
      </c>
      <c r="P40" s="25">
        <f>felv!P40</f>
        <v>0</v>
      </c>
      <c r="Q40" s="23">
        <f>felv!Q40</f>
        <v>0</v>
      </c>
      <c r="R40" s="23">
        <f>felv!R40</f>
        <v>0</v>
      </c>
      <c r="S40" s="24">
        <f>felv!S40</f>
        <v>0</v>
      </c>
      <c r="T40" s="84">
        <f t="shared" si="27"/>
        <v>113.00942704749966</v>
      </c>
      <c r="U40" s="122">
        <f t="shared" si="28"/>
        <v>2.025147928994083</v>
      </c>
      <c r="V40" s="123">
        <f t="shared" si="29"/>
        <v>2.025147928994083</v>
      </c>
      <c r="W40" s="123">
        <f t="shared" si="30"/>
        <v>2.025147928994083</v>
      </c>
      <c r="X40" s="123">
        <f t="shared" si="31"/>
        <v>2.025147928994083</v>
      </c>
      <c r="Y40" s="123">
        <f t="shared" si="32"/>
        <v>2.025147928994083</v>
      </c>
      <c r="Z40" s="124">
        <f t="shared" si="33"/>
        <v>2.025147928994083</v>
      </c>
      <c r="AA40" s="132">
        <f t="shared" si="34"/>
        <v>32.819675901383441</v>
      </c>
      <c r="AB40" s="133">
        <f t="shared" si="35"/>
        <v>27.435378579773506</v>
      </c>
      <c r="AC40" s="133">
        <f t="shared" si="36"/>
        <v>28.606068932780513</v>
      </c>
      <c r="AD40" s="133">
        <f t="shared" si="37"/>
        <v>24.68938162319257</v>
      </c>
      <c r="AE40" s="133">
        <f t="shared" si="38"/>
        <v>23.23017289852223</v>
      </c>
      <c r="AF40" s="134">
        <f t="shared" si="39"/>
        <v>25.753369613720736</v>
      </c>
      <c r="AG40" s="132">
        <f t="shared" si="40"/>
        <v>30.207980343315743</v>
      </c>
      <c r="AH40" s="133">
        <f t="shared" si="41"/>
        <v>28.42507809653825</v>
      </c>
      <c r="AI40" s="133">
        <f t="shared" si="42"/>
        <v>29.149534816058456</v>
      </c>
      <c r="AJ40" s="133">
        <f t="shared" si="43"/>
        <v>0</v>
      </c>
      <c r="AK40" s="133">
        <f t="shared" si="44"/>
        <v>0</v>
      </c>
      <c r="AL40" s="134">
        <f t="shared" si="45"/>
        <v>0</v>
      </c>
    </row>
    <row r="41" spans="1:38" s="1" customFormat="1" ht="18.75" x14ac:dyDescent="0.3">
      <c r="A41" s="197"/>
      <c r="B41" s="17">
        <v>38</v>
      </c>
      <c r="C41" s="22">
        <f t="shared" si="1"/>
        <v>0.11341149479459152</v>
      </c>
      <c r="D41" s="113">
        <f>felv!D41</f>
        <v>1</v>
      </c>
      <c r="E41" s="110">
        <f>IF(E100=1,(sz!$J$14+sz!$J$11*LN(B41)),0)</f>
        <v>26.75247372576959</v>
      </c>
      <c r="F41" s="23">
        <f>felv!F41</f>
        <v>1</v>
      </c>
      <c r="G41" s="110">
        <f>IF(G100=1,(sz!$V$14+sz!$V$11*LN($B41)),0)</f>
        <v>23.471305870806706</v>
      </c>
      <c r="H41" s="23">
        <f>felv!H41</f>
        <v>1</v>
      </c>
      <c r="I41" s="110">
        <f>IF(I100=1,(sz!$AG$14+sz!$AG$11*LN($B41)),0)</f>
        <v>22.728706642900633</v>
      </c>
      <c r="J41" s="23">
        <f>felv!J41</f>
        <v>1</v>
      </c>
      <c r="K41" s="110">
        <f>IF(K100=1,(sz!$AS$14+sz!$AS$11*LN($B41)),0)</f>
        <v>0</v>
      </c>
      <c r="L41" s="23">
        <f>felv!L41</f>
        <v>1</v>
      </c>
      <c r="M41" s="110">
        <f>IF(M100=1,(sz!$BE$14+sz!$BE$11*LN($B41)),0)</f>
        <v>0</v>
      </c>
      <c r="N41" s="23">
        <f>felv!N41</f>
        <v>1</v>
      </c>
      <c r="O41" s="110">
        <f>IF(O100=1,(sz!$BQ$14+sz!$BQ$11*LN($B41)),)</f>
        <v>0</v>
      </c>
      <c r="P41" s="25">
        <f>felv!P41</f>
        <v>0</v>
      </c>
      <c r="Q41" s="23">
        <f>felv!Q41</f>
        <v>0</v>
      </c>
      <c r="R41" s="23">
        <f>felv!R41</f>
        <v>0</v>
      </c>
      <c r="S41" s="24">
        <f>felv!S41</f>
        <v>0</v>
      </c>
      <c r="T41" s="84">
        <f t="shared" si="27"/>
        <v>113.00942704749966</v>
      </c>
      <c r="U41" s="122">
        <f t="shared" si="28"/>
        <v>2.1360946745562126</v>
      </c>
      <c r="V41" s="123">
        <f t="shared" si="29"/>
        <v>2.1360946745562126</v>
      </c>
      <c r="W41" s="123">
        <f t="shared" si="30"/>
        <v>2.1360946745562126</v>
      </c>
      <c r="X41" s="123">
        <f t="shared" si="31"/>
        <v>2.1360946745562126</v>
      </c>
      <c r="Y41" s="123">
        <f t="shared" si="32"/>
        <v>2.1360946745562126</v>
      </c>
      <c r="Z41" s="124">
        <f t="shared" si="33"/>
        <v>2.1360946745562126</v>
      </c>
      <c r="AA41" s="132">
        <f t="shared" si="34"/>
        <v>35.163274524368987</v>
      </c>
      <c r="AB41" s="133">
        <f t="shared" si="35"/>
        <v>29.189178405646647</v>
      </c>
      <c r="AC41" s="133">
        <f t="shared" si="36"/>
        <v>30.402814886124759</v>
      </c>
      <c r="AD41" s="133">
        <f t="shared" si="37"/>
        <v>26.267040916840521</v>
      </c>
      <c r="AE41" s="133">
        <f t="shared" si="38"/>
        <v>24.655291886301608</v>
      </c>
      <c r="AF41" s="134">
        <f t="shared" si="39"/>
        <v>27.5439826292506</v>
      </c>
      <c r="AG41" s="132">
        <f t="shared" si="40"/>
        <v>32.366215904120409</v>
      </c>
      <c r="AH41" s="133">
        <f t="shared" si="41"/>
        <v>30.418868858672777</v>
      </c>
      <c r="AI41" s="133">
        <f t="shared" si="42"/>
        <v>31.363445494022368</v>
      </c>
      <c r="AJ41" s="133">
        <f t="shared" si="43"/>
        <v>0</v>
      </c>
      <c r="AK41" s="133">
        <f t="shared" si="44"/>
        <v>0</v>
      </c>
      <c r="AL41" s="134">
        <f t="shared" si="45"/>
        <v>0</v>
      </c>
    </row>
    <row r="42" spans="1:38" s="1" customFormat="1" ht="18.75" x14ac:dyDescent="0.3">
      <c r="A42" s="197"/>
      <c r="B42" s="17">
        <v>39</v>
      </c>
      <c r="C42" s="18">
        <f t="shared" si="1"/>
        <v>0.11945906065275187</v>
      </c>
      <c r="D42" s="112">
        <f>felv!D42</f>
        <v>1</v>
      </c>
      <c r="E42" s="110">
        <f>IF(E100=1,(sz!$J$14+sz!$J$11*LN(B42)),0)</f>
        <v>27.107924413934107</v>
      </c>
      <c r="F42" s="19">
        <f>felv!F42</f>
        <v>1</v>
      </c>
      <c r="G42" s="110">
        <f>IF(G100=1,(sz!$V$14+sz!$V$11*LN($B42)),0)</f>
        <v>23.769418682020213</v>
      </c>
      <c r="H42" s="19">
        <f>felv!H42</f>
        <v>1</v>
      </c>
      <c r="I42" s="110">
        <f>IF(I100=1,(sz!$AG$14+sz!$AG$11*LN($B42)),0)</f>
        <v>23.037016060938377</v>
      </c>
      <c r="J42" s="19">
        <f>felv!J42</f>
        <v>1</v>
      </c>
      <c r="K42" s="110">
        <f>IF(K100=1,(sz!$AS$14+sz!$AS$11*LN($B42)),0)</f>
        <v>0</v>
      </c>
      <c r="L42" s="19">
        <f>felv!L42</f>
        <v>1</v>
      </c>
      <c r="M42" s="110">
        <f>IF(M100=1,(sz!$BE$14+sz!$BE$11*LN($B42)),0)</f>
        <v>0</v>
      </c>
      <c r="N42" s="19">
        <f>felv!N42</f>
        <v>1</v>
      </c>
      <c r="O42" s="110">
        <f>IF(O100=1,(sz!$BQ$14+sz!$BQ$11*LN($B42)),)</f>
        <v>0</v>
      </c>
      <c r="P42" s="21">
        <f>felv!P42</f>
        <v>0</v>
      </c>
      <c r="Q42" s="19">
        <f>felv!Q42</f>
        <v>0</v>
      </c>
      <c r="R42" s="19">
        <f>felv!R42</f>
        <v>0</v>
      </c>
      <c r="S42" s="20">
        <f>felv!S42</f>
        <v>0</v>
      </c>
      <c r="T42" s="84">
        <f t="shared" si="27"/>
        <v>113.00942704749966</v>
      </c>
      <c r="U42" s="122">
        <f t="shared" si="28"/>
        <v>2.2499999999999996</v>
      </c>
      <c r="V42" s="123">
        <f t="shared" si="29"/>
        <v>2.2499999999999996</v>
      </c>
      <c r="W42" s="123">
        <f t="shared" si="30"/>
        <v>2.2499999999999996</v>
      </c>
      <c r="X42" s="123">
        <f t="shared" si="31"/>
        <v>2.2499999999999996</v>
      </c>
      <c r="Y42" s="123">
        <f t="shared" si="32"/>
        <v>2.2499999999999996</v>
      </c>
      <c r="Z42" s="124">
        <f t="shared" si="33"/>
        <v>2.2499999999999996</v>
      </c>
      <c r="AA42" s="132">
        <f t="shared" si="34"/>
        <v>37.583535271321928</v>
      </c>
      <c r="AB42" s="133">
        <f t="shared" si="35"/>
        <v>30.996257342440884</v>
      </c>
      <c r="AC42" s="133">
        <f t="shared" si="36"/>
        <v>32.253434995003801</v>
      </c>
      <c r="AD42" s="133">
        <f t="shared" si="37"/>
        <v>27.892614879395701</v>
      </c>
      <c r="AE42" s="133">
        <f t="shared" si="38"/>
        <v>26.122372793923549</v>
      </c>
      <c r="AF42" s="134">
        <f t="shared" si="39"/>
        <v>29.407700926908912</v>
      </c>
      <c r="AG42" s="132">
        <f t="shared" si="40"/>
        <v>34.617861579256051</v>
      </c>
      <c r="AH42" s="133">
        <f t="shared" si="41"/>
        <v>32.49072206330915</v>
      </c>
      <c r="AI42" s="133">
        <f t="shared" si="42"/>
        <v>33.678493704235514</v>
      </c>
      <c r="AJ42" s="133">
        <f t="shared" si="43"/>
        <v>0</v>
      </c>
      <c r="AK42" s="133">
        <f t="shared" si="44"/>
        <v>0</v>
      </c>
      <c r="AL42" s="134">
        <f t="shared" si="45"/>
        <v>0</v>
      </c>
    </row>
    <row r="43" spans="1:38" s="1" customFormat="1" ht="18.75" x14ac:dyDescent="0.3">
      <c r="A43" s="197"/>
      <c r="B43" s="17">
        <v>40</v>
      </c>
      <c r="C43" s="18">
        <f t="shared" si="1"/>
        <v>0.12566370614359174</v>
      </c>
      <c r="D43" s="112">
        <f>felv!D43</f>
        <v>1</v>
      </c>
      <c r="E43" s="110">
        <f>IF(E100=1,(sz!$J$14+sz!$J$11*LN(B43)),0)</f>
        <v>27.454375376627269</v>
      </c>
      <c r="F43" s="19">
        <f>felv!F43</f>
        <v>1</v>
      </c>
      <c r="G43" s="110">
        <f>IF(G100=1,(sz!$V$14+sz!$V$11*LN($B43)),0)</f>
        <v>24.059983516679598</v>
      </c>
      <c r="H43" s="19">
        <f>felv!H43</f>
        <v>1</v>
      </c>
      <c r="I43" s="110">
        <f>IF(I100=1,(sz!$AG$14+sz!$AG$11*LN($B43)),0)</f>
        <v>23.337519332540175</v>
      </c>
      <c r="J43" s="19">
        <f>felv!J43</f>
        <v>1</v>
      </c>
      <c r="K43" s="110">
        <f>IF(K100=1,(sz!$AS$14+sz!$AS$11*LN($B43)),0)</f>
        <v>0</v>
      </c>
      <c r="L43" s="19">
        <f>felv!L43</f>
        <v>1</v>
      </c>
      <c r="M43" s="110">
        <f>IF(M100=1,(sz!$BE$14+sz!$BE$11*LN($B43)),0)</f>
        <v>0</v>
      </c>
      <c r="N43" s="19">
        <f>felv!N43</f>
        <v>1</v>
      </c>
      <c r="O43" s="110">
        <f>IF(O100=1,(sz!$BQ$14+sz!$BQ$11*LN($B43)),)</f>
        <v>0</v>
      </c>
      <c r="P43" s="21">
        <f>felv!P43</f>
        <v>0</v>
      </c>
      <c r="Q43" s="19">
        <f>felv!Q43</f>
        <v>0</v>
      </c>
      <c r="R43" s="19">
        <f>felv!R43</f>
        <v>0</v>
      </c>
      <c r="S43" s="20">
        <f>felv!S43</f>
        <v>0</v>
      </c>
      <c r="T43" s="84">
        <f t="shared" si="27"/>
        <v>113.00942704749966</v>
      </c>
      <c r="U43" s="122">
        <f t="shared" si="28"/>
        <v>2.3668639053254439</v>
      </c>
      <c r="V43" s="123">
        <f t="shared" si="29"/>
        <v>2.3668639053254439</v>
      </c>
      <c r="W43" s="123">
        <f t="shared" si="30"/>
        <v>2.3668639053254439</v>
      </c>
      <c r="X43" s="123">
        <f t="shared" si="31"/>
        <v>2.3668639053254439</v>
      </c>
      <c r="Y43" s="123">
        <f t="shared" si="32"/>
        <v>2.3668639053254439</v>
      </c>
      <c r="Z43" s="124">
        <f t="shared" si="33"/>
        <v>2.3668639053254439</v>
      </c>
      <c r="AA43" s="132">
        <f t="shared" si="34"/>
        <v>40.080458142242264</v>
      </c>
      <c r="AB43" s="133">
        <f t="shared" si="35"/>
        <v>32.856615390156222</v>
      </c>
      <c r="AC43" s="133">
        <f t="shared" si="36"/>
        <v>34.157929259417635</v>
      </c>
      <c r="AD43" s="133">
        <f t="shared" si="37"/>
        <v>29.566103510858106</v>
      </c>
      <c r="AE43" s="133">
        <f t="shared" si="38"/>
        <v>27.631415621388033</v>
      </c>
      <c r="AF43" s="134">
        <f t="shared" si="39"/>
        <v>31.345519767589792</v>
      </c>
      <c r="AG43" s="132">
        <f t="shared" si="40"/>
        <v>36.964820213450245</v>
      </c>
      <c r="AH43" s="133">
        <f t="shared" si="41"/>
        <v>34.641277567726398</v>
      </c>
      <c r="AI43" s="133">
        <f t="shared" si="42"/>
        <v>36.096428454417413</v>
      </c>
      <c r="AJ43" s="133">
        <f t="shared" si="43"/>
        <v>0</v>
      </c>
      <c r="AK43" s="133">
        <f t="shared" si="44"/>
        <v>0</v>
      </c>
      <c r="AL43" s="134">
        <f t="shared" si="45"/>
        <v>0</v>
      </c>
    </row>
    <row r="44" spans="1:38" s="1" customFormat="1" ht="18.75" x14ac:dyDescent="0.3">
      <c r="A44" s="197"/>
      <c r="B44" s="17">
        <v>41</v>
      </c>
      <c r="C44" s="18">
        <f t="shared" si="1"/>
        <v>0.13202543126711105</v>
      </c>
      <c r="D44" s="112">
        <f>felv!D44</f>
        <v>1</v>
      </c>
      <c r="E44" s="110">
        <f>IF(E100=1,(sz!$J$14+sz!$J$11*LN(B44)),0)</f>
        <v>27.79227111423031</v>
      </c>
      <c r="F44" s="19">
        <f>felv!F44</f>
        <v>1</v>
      </c>
      <c r="G44" s="110">
        <f>IF(G100=1,(sz!$V$14+sz!$V$11*LN($B44)),0)</f>
        <v>24.343373172651464</v>
      </c>
      <c r="H44" s="19">
        <f>felv!H44</f>
        <v>1</v>
      </c>
      <c r="I44" s="110">
        <f>IF(I100=1,(sz!$AG$14+sz!$AG$11*LN($B44)),0)</f>
        <v>23.630602006696122</v>
      </c>
      <c r="J44" s="19">
        <f>felv!J44</f>
        <v>1</v>
      </c>
      <c r="K44" s="110">
        <f>IF(K100=1,(sz!$AS$14+sz!$AS$11*LN($B44)),0)</f>
        <v>0</v>
      </c>
      <c r="L44" s="19">
        <f>felv!L44</f>
        <v>1</v>
      </c>
      <c r="M44" s="110">
        <f>IF(M100=1,(sz!$BE$14+sz!$BE$11*LN($B44)),0)</f>
        <v>0</v>
      </c>
      <c r="N44" s="19">
        <f>felv!N44</f>
        <v>1</v>
      </c>
      <c r="O44" s="110">
        <f>IF(O100=1,(sz!$BQ$14+sz!$BQ$11*LN($B44)),)</f>
        <v>0</v>
      </c>
      <c r="P44" s="21">
        <f>felv!P44</f>
        <v>0</v>
      </c>
      <c r="Q44" s="19">
        <f>felv!Q44</f>
        <v>0</v>
      </c>
      <c r="R44" s="19">
        <f>felv!R44</f>
        <v>0</v>
      </c>
      <c r="S44" s="20">
        <f>felv!S44</f>
        <v>0</v>
      </c>
      <c r="T44" s="84">
        <f t="shared" si="27"/>
        <v>113.00942704749966</v>
      </c>
      <c r="U44" s="122">
        <f t="shared" si="28"/>
        <v>2.4866863905325443</v>
      </c>
      <c r="V44" s="123">
        <f t="shared" si="29"/>
        <v>2.4866863905325443</v>
      </c>
      <c r="W44" s="123">
        <f t="shared" si="30"/>
        <v>2.4866863905325443</v>
      </c>
      <c r="X44" s="123">
        <f t="shared" si="31"/>
        <v>2.4866863905325443</v>
      </c>
      <c r="Y44" s="123">
        <f t="shared" si="32"/>
        <v>2.4866863905325443</v>
      </c>
      <c r="Z44" s="124">
        <f t="shared" si="33"/>
        <v>2.4866863905325443</v>
      </c>
      <c r="AA44" s="132">
        <f t="shared" si="34"/>
        <v>42.654043137130024</v>
      </c>
      <c r="AB44" s="133">
        <f t="shared" si="35"/>
        <v>34.770252548792662</v>
      </c>
      <c r="AC44" s="133">
        <f t="shared" si="36"/>
        <v>36.116297679366248</v>
      </c>
      <c r="AD44" s="133">
        <f t="shared" si="37"/>
        <v>31.287506811227743</v>
      </c>
      <c r="AE44" s="133">
        <f t="shared" si="38"/>
        <v>29.182420368695073</v>
      </c>
      <c r="AF44" s="134">
        <f t="shared" si="39"/>
        <v>33.358422248124938</v>
      </c>
      <c r="AG44" s="132">
        <f t="shared" si="40"/>
        <v>39.409014942393426</v>
      </c>
      <c r="AH44" s="133">
        <f t="shared" si="41"/>
        <v>36.871149080874559</v>
      </c>
      <c r="AI44" s="133">
        <f t="shared" si="42"/>
        <v>38.618982974656312</v>
      </c>
      <c r="AJ44" s="133">
        <f t="shared" si="43"/>
        <v>0</v>
      </c>
      <c r="AK44" s="133">
        <f t="shared" si="44"/>
        <v>0</v>
      </c>
      <c r="AL44" s="134">
        <f t="shared" si="45"/>
        <v>0</v>
      </c>
    </row>
    <row r="45" spans="1:38" s="1" customFormat="1" ht="18.75" x14ac:dyDescent="0.3">
      <c r="A45" s="197"/>
      <c r="B45" s="17">
        <v>42</v>
      </c>
      <c r="C45" s="18">
        <f t="shared" si="1"/>
        <v>0.13854423602330987</v>
      </c>
      <c r="D45" s="112">
        <f>felv!D45</f>
        <v>1</v>
      </c>
      <c r="E45" s="110">
        <f>IF(E100=1,(sz!$J$14+sz!$J$11*LN(B45)),0)</f>
        <v>28.122023988108417</v>
      </c>
      <c r="F45" s="19">
        <f>felv!F45</f>
        <v>1</v>
      </c>
      <c r="G45" s="110">
        <f>IF(G100=1,(sz!$V$14+sz!$V$11*LN($B45)),0)</f>
        <v>24.619933493142501</v>
      </c>
      <c r="H45" s="19">
        <f>felv!H45</f>
        <v>1</v>
      </c>
      <c r="I45" s="110">
        <f>IF(I100=1,(sz!$AG$14+sz!$AG$11*LN($B45)),0)</f>
        <v>23.916621755783176</v>
      </c>
      <c r="J45" s="19">
        <f>felv!J45</f>
        <v>1</v>
      </c>
      <c r="K45" s="110">
        <f>IF(K100=1,(sz!$AS$14+sz!$AS$11*LN($B45)),0)</f>
        <v>0</v>
      </c>
      <c r="L45" s="19">
        <f>felv!L45</f>
        <v>1</v>
      </c>
      <c r="M45" s="110">
        <f>IF(M100=1,(sz!$BE$14+sz!$BE$11*LN($B45)),0)</f>
        <v>0</v>
      </c>
      <c r="N45" s="19">
        <f>felv!N45</f>
        <v>1</v>
      </c>
      <c r="O45" s="110">
        <f>IF(O100=1,(sz!$BQ$14+sz!$BQ$11*LN($B45)),)</f>
        <v>0</v>
      </c>
      <c r="P45" s="21">
        <f>felv!P45</f>
        <v>0</v>
      </c>
      <c r="Q45" s="19">
        <f>felv!Q45</f>
        <v>0</v>
      </c>
      <c r="R45" s="19">
        <f>felv!R45</f>
        <v>0</v>
      </c>
      <c r="S45" s="20">
        <f>felv!S45</f>
        <v>0</v>
      </c>
      <c r="T45" s="84">
        <f t="shared" si="27"/>
        <v>113.00942704749966</v>
      </c>
      <c r="U45" s="122">
        <f t="shared" si="28"/>
        <v>2.6094674556213016</v>
      </c>
      <c r="V45" s="123">
        <f t="shared" si="29"/>
        <v>2.6094674556213016</v>
      </c>
      <c r="W45" s="123">
        <f t="shared" si="30"/>
        <v>2.6094674556213016</v>
      </c>
      <c r="X45" s="123">
        <f t="shared" si="31"/>
        <v>2.6094674556213016</v>
      </c>
      <c r="Y45" s="123">
        <f t="shared" si="32"/>
        <v>2.6094674556213016</v>
      </c>
      <c r="Z45" s="124">
        <f t="shared" si="33"/>
        <v>2.6094674556213016</v>
      </c>
      <c r="AA45" s="132">
        <f t="shared" si="34"/>
        <v>45.304290255985151</v>
      </c>
      <c r="AB45" s="133">
        <f t="shared" si="35"/>
        <v>36.737168818350192</v>
      </c>
      <c r="AC45" s="133">
        <f t="shared" si="36"/>
        <v>38.128540254849653</v>
      </c>
      <c r="AD45" s="133">
        <f t="shared" si="37"/>
        <v>33.056824780504606</v>
      </c>
      <c r="AE45" s="133">
        <f t="shared" si="38"/>
        <v>30.775387035844666</v>
      </c>
      <c r="AF45" s="134">
        <f t="shared" si="39"/>
        <v>35.447379748711668</v>
      </c>
      <c r="AG45" s="132">
        <f t="shared" si="40"/>
        <v>41.952389138472491</v>
      </c>
      <c r="AH45" s="133">
        <f t="shared" si="41"/>
        <v>39.180924945054457</v>
      </c>
      <c r="AI45" s="133">
        <f t="shared" si="42"/>
        <v>41.247875223541932</v>
      </c>
      <c r="AJ45" s="133">
        <f t="shared" si="43"/>
        <v>0</v>
      </c>
      <c r="AK45" s="133">
        <f t="shared" si="44"/>
        <v>0</v>
      </c>
      <c r="AL45" s="134">
        <f t="shared" si="45"/>
        <v>0</v>
      </c>
    </row>
    <row r="46" spans="1:38" s="1" customFormat="1" ht="18.75" x14ac:dyDescent="0.3">
      <c r="A46" s="197"/>
      <c r="B46" s="17">
        <v>43</v>
      </c>
      <c r="C46" s="22">
        <f t="shared" si="1"/>
        <v>0.14522012041218818</v>
      </c>
      <c r="D46" s="113">
        <f>felv!D46</f>
        <v>1</v>
      </c>
      <c r="E46" s="110">
        <f>IF(E100=1,(sz!$J$14+sz!$J$11*LN(B46)),0)</f>
        <v>28.44401724619258</v>
      </c>
      <c r="F46" s="23">
        <f>felv!F46</f>
        <v>1</v>
      </c>
      <c r="G46" s="110">
        <f>IF(G100=1,(sz!$V$14+sz!$V$11*LN($B46)),0)</f>
        <v>24.889985904223611</v>
      </c>
      <c r="H46" s="23">
        <f>felv!H46</f>
        <v>1</v>
      </c>
      <c r="I46" s="110">
        <f>IF(I100=1,(sz!$AG$14+sz!$AG$11*LN($B46)),0)</f>
        <v>24.195910999882379</v>
      </c>
      <c r="J46" s="23">
        <f>felv!J46</f>
        <v>1</v>
      </c>
      <c r="K46" s="110">
        <f>IF(K100=1,(sz!$AS$14+sz!$AS$11*LN($B46)),0)</f>
        <v>0</v>
      </c>
      <c r="L46" s="23">
        <f>felv!L46</f>
        <v>1</v>
      </c>
      <c r="M46" s="110">
        <f>IF(M100=1,(sz!$BE$14+sz!$BE$11*LN($B46)),0)</f>
        <v>0</v>
      </c>
      <c r="N46" s="23">
        <f>felv!N46</f>
        <v>1</v>
      </c>
      <c r="O46" s="110">
        <f>IF(O100=1,(sz!$BQ$14+sz!$BQ$11*LN($B46)),)</f>
        <v>0</v>
      </c>
      <c r="P46" s="25">
        <f>felv!P46</f>
        <v>0</v>
      </c>
      <c r="Q46" s="23">
        <f>felv!Q46</f>
        <v>0</v>
      </c>
      <c r="R46" s="23">
        <f>felv!R46</f>
        <v>0</v>
      </c>
      <c r="S46" s="24">
        <f>felv!S46</f>
        <v>0</v>
      </c>
      <c r="T46" s="84">
        <f t="shared" si="27"/>
        <v>113.00942704749966</v>
      </c>
      <c r="U46" s="122">
        <f t="shared" si="28"/>
        <v>2.7352071005917158</v>
      </c>
      <c r="V46" s="123">
        <f t="shared" si="29"/>
        <v>2.7352071005917158</v>
      </c>
      <c r="W46" s="123">
        <f t="shared" si="30"/>
        <v>2.7352071005917158</v>
      </c>
      <c r="X46" s="123">
        <f t="shared" si="31"/>
        <v>2.7352071005917158</v>
      </c>
      <c r="Y46" s="123">
        <f t="shared" si="32"/>
        <v>2.7352071005917158</v>
      </c>
      <c r="Z46" s="124">
        <f t="shared" si="33"/>
        <v>2.7352071005917158</v>
      </c>
      <c r="AA46" s="132">
        <f t="shared" si="34"/>
        <v>48.031199498807702</v>
      </c>
      <c r="AB46" s="133">
        <f t="shared" si="35"/>
        <v>38.757364198828832</v>
      </c>
      <c r="AC46" s="133">
        <f t="shared" si="36"/>
        <v>40.194656985867844</v>
      </c>
      <c r="AD46" s="133">
        <f t="shared" si="37"/>
        <v>34.8740574186887</v>
      </c>
      <c r="AE46" s="133">
        <f t="shared" si="38"/>
        <v>32.410315622836819</v>
      </c>
      <c r="AF46" s="134">
        <f t="shared" si="39"/>
        <v>37.61335235342365</v>
      </c>
      <c r="AG46" s="132">
        <f t="shared" si="40"/>
        <v>44.59690634042753</v>
      </c>
      <c r="AH46" s="133">
        <f t="shared" si="41"/>
        <v>41.571168871799046</v>
      </c>
      <c r="AI46" s="133">
        <f t="shared" si="42"/>
        <v>43.984808362462616</v>
      </c>
      <c r="AJ46" s="133">
        <f t="shared" si="43"/>
        <v>0</v>
      </c>
      <c r="AK46" s="133">
        <f t="shared" si="44"/>
        <v>0</v>
      </c>
      <c r="AL46" s="134">
        <f t="shared" si="45"/>
        <v>0</v>
      </c>
    </row>
    <row r="47" spans="1:38" s="1" customFormat="1" ht="18.75" x14ac:dyDescent="0.3">
      <c r="A47" s="197"/>
      <c r="B47" s="17">
        <v>44</v>
      </c>
      <c r="C47" s="22">
        <f t="shared" si="1"/>
        <v>0.15205308443374599</v>
      </c>
      <c r="D47" s="113">
        <f>felv!D47</f>
        <v>1</v>
      </c>
      <c r="E47" s="110">
        <f>IF(E100=1,(sz!$J$14+sz!$J$11*LN(B47)),0)</f>
        <v>28.758607700695634</v>
      </c>
      <c r="F47" s="23">
        <f>felv!F47</f>
        <v>1</v>
      </c>
      <c r="G47" s="110">
        <f>IF(G100=1,(sz!$V$14+sz!$V$11*LN($B47)),0)</f>
        <v>25.153829660602657</v>
      </c>
      <c r="H47" s="23">
        <f>felv!H47</f>
        <v>1</v>
      </c>
      <c r="I47" s="110">
        <f>IF(I100=1,(sz!$AG$14+sz!$AG$11*LN($B47)),0)</f>
        <v>24.468779229365666</v>
      </c>
      <c r="J47" s="23">
        <f>felv!J47</f>
        <v>1</v>
      </c>
      <c r="K47" s="110">
        <f>IF(K100=1,(sz!$AS$14+sz!$AS$11*LN($B47)),0)</f>
        <v>0</v>
      </c>
      <c r="L47" s="23">
        <f>felv!L47</f>
        <v>1</v>
      </c>
      <c r="M47" s="110">
        <f>IF(M100=1,(sz!$BE$14+sz!$BE$11*LN($B47)),0)</f>
        <v>0</v>
      </c>
      <c r="N47" s="23">
        <f>felv!N47</f>
        <v>1</v>
      </c>
      <c r="O47" s="110">
        <f>IF(O100=1,(sz!$BQ$14+sz!$BQ$11*LN($B47)),)</f>
        <v>0</v>
      </c>
      <c r="P47" s="25">
        <f>felv!P47</f>
        <v>0</v>
      </c>
      <c r="Q47" s="23">
        <f>felv!Q47</f>
        <v>0</v>
      </c>
      <c r="R47" s="23">
        <f>felv!R47</f>
        <v>0</v>
      </c>
      <c r="S47" s="24">
        <f>felv!S47</f>
        <v>0</v>
      </c>
      <c r="T47" s="84">
        <f t="shared" si="27"/>
        <v>113.00942704749966</v>
      </c>
      <c r="U47" s="122">
        <f t="shared" si="28"/>
        <v>2.863905325443787</v>
      </c>
      <c r="V47" s="123">
        <f t="shared" si="29"/>
        <v>2.863905325443787</v>
      </c>
      <c r="W47" s="123">
        <f t="shared" si="30"/>
        <v>2.863905325443787</v>
      </c>
      <c r="X47" s="123">
        <f t="shared" si="31"/>
        <v>2.863905325443787</v>
      </c>
      <c r="Y47" s="123">
        <f t="shared" si="32"/>
        <v>2.863905325443787</v>
      </c>
      <c r="Z47" s="124">
        <f t="shared" si="33"/>
        <v>2.863905325443787</v>
      </c>
      <c r="AA47" s="132">
        <f t="shared" si="34"/>
        <v>50.83477086559764</v>
      </c>
      <c r="AB47" s="133">
        <f t="shared" si="35"/>
        <v>40.830838690228568</v>
      </c>
      <c r="AC47" s="133">
        <f t="shared" si="36"/>
        <v>42.314647872420828</v>
      </c>
      <c r="AD47" s="133">
        <f t="shared" si="37"/>
        <v>36.73920472578002</v>
      </c>
      <c r="AE47" s="133">
        <f t="shared" si="38"/>
        <v>34.087206129671515</v>
      </c>
      <c r="AF47" s="134">
        <f t="shared" si="39"/>
        <v>39.857289246023299</v>
      </c>
      <c r="AG47" s="132">
        <f t="shared" si="40"/>
        <v>47.344550169346128</v>
      </c>
      <c r="AH47" s="133">
        <f t="shared" si="41"/>
        <v>44.042420635700964</v>
      </c>
      <c r="AI47" s="133">
        <f t="shared" si="42"/>
        <v>46.831471200807343</v>
      </c>
      <c r="AJ47" s="133">
        <f t="shared" si="43"/>
        <v>0</v>
      </c>
      <c r="AK47" s="133">
        <f t="shared" si="44"/>
        <v>0</v>
      </c>
      <c r="AL47" s="134">
        <f t="shared" si="45"/>
        <v>0</v>
      </c>
    </row>
    <row r="48" spans="1:38" s="1" customFormat="1" ht="18.75" x14ac:dyDescent="0.3">
      <c r="A48" s="197"/>
      <c r="B48" s="17">
        <v>45</v>
      </c>
      <c r="C48" s="22">
        <f t="shared" si="1"/>
        <v>0.15904312808798327</v>
      </c>
      <c r="D48" s="113">
        <f>felv!D48</f>
        <v>1</v>
      </c>
      <c r="E48" s="110">
        <f>IF(E100=1,(sz!$J$14+sz!$J$11*LN(B48)),0)</f>
        <v>29.066128104880768</v>
      </c>
      <c r="F48" s="23">
        <f>felv!F48</f>
        <v>1</v>
      </c>
      <c r="G48" s="110">
        <f>IF(G100=1,(sz!$V$14+sz!$V$11*LN($B48)),0)</f>
        <v>25.411743838995573</v>
      </c>
      <c r="H48" s="23">
        <f>felv!H48</f>
        <v>1</v>
      </c>
      <c r="I48" s="110">
        <f>IF(I100=1,(sz!$AG$14+sz!$AG$11*LN($B48)),0)</f>
        <v>24.735515066447995</v>
      </c>
      <c r="J48" s="23">
        <f>felv!J48</f>
        <v>1</v>
      </c>
      <c r="K48" s="110">
        <f>IF(K100=1,(sz!$AS$14+sz!$AS$11*LN($B48)),0)</f>
        <v>0</v>
      </c>
      <c r="L48" s="23">
        <f>felv!L48</f>
        <v>1</v>
      </c>
      <c r="M48" s="110">
        <f>IF(M100=1,(sz!$BE$14+sz!$BE$11*LN($B48)),0)</f>
        <v>0</v>
      </c>
      <c r="N48" s="23">
        <f>felv!N48</f>
        <v>1</v>
      </c>
      <c r="O48" s="110">
        <f>IF(O100=1,(sz!$BQ$14+sz!$BQ$11*LN($B48)),)</f>
        <v>0</v>
      </c>
      <c r="P48" s="25">
        <f>felv!P48</f>
        <v>0</v>
      </c>
      <c r="Q48" s="23">
        <f>felv!Q48</f>
        <v>0</v>
      </c>
      <c r="R48" s="23">
        <f>felv!R48</f>
        <v>0</v>
      </c>
      <c r="S48" s="24">
        <f>felv!S48</f>
        <v>0</v>
      </c>
      <c r="T48" s="84">
        <f t="shared" si="27"/>
        <v>113.00942704749966</v>
      </c>
      <c r="U48" s="122">
        <f t="shared" si="28"/>
        <v>2.9955621301775146</v>
      </c>
      <c r="V48" s="123">
        <f t="shared" si="29"/>
        <v>2.9955621301775146</v>
      </c>
      <c r="W48" s="123">
        <f t="shared" si="30"/>
        <v>2.9955621301775146</v>
      </c>
      <c r="X48" s="123">
        <f t="shared" si="31"/>
        <v>2.9955621301775146</v>
      </c>
      <c r="Y48" s="123">
        <f t="shared" si="32"/>
        <v>2.9955621301775146</v>
      </c>
      <c r="Z48" s="124">
        <f t="shared" si="33"/>
        <v>2.9955621301775146</v>
      </c>
      <c r="AA48" s="132">
        <f t="shared" si="34"/>
        <v>53.715004356354974</v>
      </c>
      <c r="AB48" s="133">
        <f t="shared" si="35"/>
        <v>42.9575922925494</v>
      </c>
      <c r="AC48" s="133">
        <f t="shared" si="36"/>
        <v>44.488512914508604</v>
      </c>
      <c r="AD48" s="133">
        <f t="shared" si="37"/>
        <v>38.652266701778565</v>
      </c>
      <c r="AE48" s="133">
        <f t="shared" si="38"/>
        <v>35.806058556348766</v>
      </c>
      <c r="AF48" s="134">
        <f t="shared" si="39"/>
        <v>42.180129083064706</v>
      </c>
      <c r="AG48" s="132">
        <f t="shared" si="40"/>
        <v>50.197324233072194</v>
      </c>
      <c r="AH48" s="133">
        <f t="shared" si="41"/>
        <v>46.595196729553464</v>
      </c>
      <c r="AI48" s="133">
        <f t="shared" si="42"/>
        <v>49.789538614526208</v>
      </c>
      <c r="AJ48" s="133">
        <f t="shared" si="43"/>
        <v>0</v>
      </c>
      <c r="AK48" s="133">
        <f t="shared" si="44"/>
        <v>0</v>
      </c>
      <c r="AL48" s="134">
        <f t="shared" si="45"/>
        <v>0</v>
      </c>
    </row>
    <row r="49" spans="1:38" s="1" customFormat="1" ht="18.75" x14ac:dyDescent="0.3">
      <c r="A49" s="197"/>
      <c r="B49" s="17">
        <v>46</v>
      </c>
      <c r="C49" s="22">
        <f t="shared" si="1"/>
        <v>0.16619025137490004</v>
      </c>
      <c r="D49" s="113">
        <f>felv!D49</f>
        <v>1</v>
      </c>
      <c r="E49" s="110">
        <f>IF(E100=1,(sz!$J$14+sz!$J$11*LN(B49)),0)</f>
        <v>29.366889268579776</v>
      </c>
      <c r="F49" s="23">
        <f>felv!F49</f>
        <v>1</v>
      </c>
      <c r="G49" s="110">
        <f>IF(G100=1,(sz!$V$14+sz!$V$11*LN($B49)),0)</f>
        <v>25.663989112389611</v>
      </c>
      <c r="H49" s="23">
        <f>felv!H49</f>
        <v>1</v>
      </c>
      <c r="I49" s="110">
        <f>IF(I100=1,(sz!$AG$14+sz!$AG$11*LN($B49)),0)</f>
        <v>24.996388100137217</v>
      </c>
      <c r="J49" s="23">
        <f>felv!J49</f>
        <v>1</v>
      </c>
      <c r="K49" s="110">
        <f>IF(K100=1,(sz!$AS$14+sz!$AS$11*LN($B49)),0)</f>
        <v>0</v>
      </c>
      <c r="L49" s="23">
        <f>felv!L49</f>
        <v>1</v>
      </c>
      <c r="M49" s="110">
        <f>IF(M100=1,(sz!$BE$14+sz!$BE$11*LN($B49)),0)</f>
        <v>0</v>
      </c>
      <c r="N49" s="23">
        <f>felv!N49</f>
        <v>1</v>
      </c>
      <c r="O49" s="110">
        <f>IF(O100=1,(sz!$BQ$14+sz!$BQ$11*LN($B49)),)</f>
        <v>0</v>
      </c>
      <c r="P49" s="25">
        <f>felv!P49</f>
        <v>0</v>
      </c>
      <c r="Q49" s="23">
        <f>felv!Q49</f>
        <v>0</v>
      </c>
      <c r="R49" s="23">
        <f>felv!R49</f>
        <v>0</v>
      </c>
      <c r="S49" s="24">
        <f>felv!S49</f>
        <v>0</v>
      </c>
      <c r="T49" s="84">
        <f t="shared" si="27"/>
        <v>113.00942704749966</v>
      </c>
      <c r="U49" s="122">
        <f t="shared" si="28"/>
        <v>3.1301775147928992</v>
      </c>
      <c r="V49" s="123">
        <f t="shared" si="29"/>
        <v>3.1301775147928992</v>
      </c>
      <c r="W49" s="123">
        <f t="shared" si="30"/>
        <v>3.1301775147928992</v>
      </c>
      <c r="X49" s="123">
        <f t="shared" si="31"/>
        <v>3.1301775147928992</v>
      </c>
      <c r="Y49" s="123">
        <f t="shared" si="32"/>
        <v>3.1301775147928992</v>
      </c>
      <c r="Z49" s="124">
        <f t="shared" si="33"/>
        <v>3.1301775147928992</v>
      </c>
      <c r="AA49" s="132">
        <f t="shared" si="34"/>
        <v>56.671899971079718</v>
      </c>
      <c r="AB49" s="133">
        <f t="shared" si="35"/>
        <v>45.137625005791328</v>
      </c>
      <c r="AC49" s="133">
        <f t="shared" si="36"/>
        <v>46.716252112131173</v>
      </c>
      <c r="AD49" s="133">
        <f t="shared" si="37"/>
        <v>40.613243346684349</v>
      </c>
      <c r="AE49" s="133">
        <f t="shared" si="38"/>
        <v>37.566872902868575</v>
      </c>
      <c r="AF49" s="134">
        <f t="shared" si="39"/>
        <v>44.582800346074521</v>
      </c>
      <c r="AG49" s="132">
        <f t="shared" si="40"/>
        <v>53.157252020819548</v>
      </c>
      <c r="AH49" s="133">
        <f t="shared" si="41"/>
        <v>49.229990983838853</v>
      </c>
      <c r="AI49" s="133">
        <f t="shared" si="42"/>
        <v>52.86067194024946</v>
      </c>
      <c r="AJ49" s="133">
        <f t="shared" si="43"/>
        <v>0</v>
      </c>
      <c r="AK49" s="133">
        <f t="shared" si="44"/>
        <v>0</v>
      </c>
      <c r="AL49" s="134">
        <f t="shared" si="45"/>
        <v>0</v>
      </c>
    </row>
    <row r="50" spans="1:38" s="1" customFormat="1" ht="18.75" x14ac:dyDescent="0.3">
      <c r="A50" s="197"/>
      <c r="B50" s="17">
        <v>47</v>
      </c>
      <c r="C50" s="18">
        <f t="shared" si="1"/>
        <v>0.17349445429449634</v>
      </c>
      <c r="D50" s="112">
        <f>felv!D50</f>
        <v>1</v>
      </c>
      <c r="E50" s="110">
        <f>IF(E100=1,(sz!$J$14+sz!$J$11*LN(B50)),0)</f>
        <v>29.661181946180577</v>
      </c>
      <c r="F50" s="19">
        <f>felv!F50</f>
        <v>1</v>
      </c>
      <c r="G50" s="110">
        <f>IF(G100=1,(sz!$V$14+sz!$V$11*LN($B50)),0)</f>
        <v>25.910809333478955</v>
      </c>
      <c r="H50" s="19">
        <f>felv!H50</f>
        <v>1</v>
      </c>
      <c r="I50" s="110">
        <f>IF(I100=1,(sz!$AG$14+sz!$AG$11*LN($B50)),0)</f>
        <v>25.251650523829241</v>
      </c>
      <c r="J50" s="19">
        <f>felv!J50</f>
        <v>1</v>
      </c>
      <c r="K50" s="110">
        <f>IF(K100=1,(sz!$AS$14+sz!$AS$11*LN($B50)),0)</f>
        <v>0</v>
      </c>
      <c r="L50" s="19">
        <f>felv!L50</f>
        <v>1</v>
      </c>
      <c r="M50" s="110">
        <f>IF(M100=1,(sz!$BE$14+sz!$BE$11*LN($B50)),0)</f>
        <v>0</v>
      </c>
      <c r="N50" s="19">
        <f>felv!N50</f>
        <v>1</v>
      </c>
      <c r="O50" s="110">
        <f>IF(O100=1,(sz!$BQ$14+sz!$BQ$11*LN($B50)),)</f>
        <v>0</v>
      </c>
      <c r="P50" s="21">
        <f>felv!P50</f>
        <v>0</v>
      </c>
      <c r="Q50" s="19">
        <f>felv!Q50</f>
        <v>0</v>
      </c>
      <c r="R50" s="19">
        <f>felv!R50</f>
        <v>0</v>
      </c>
      <c r="S50" s="20">
        <f>felv!S50</f>
        <v>0</v>
      </c>
      <c r="T50" s="84">
        <f t="shared" si="27"/>
        <v>113.00942704749966</v>
      </c>
      <c r="U50" s="122">
        <f t="shared" si="28"/>
        <v>3.2677514792899407</v>
      </c>
      <c r="V50" s="123">
        <f t="shared" si="29"/>
        <v>3.2677514792899407</v>
      </c>
      <c r="W50" s="123">
        <f t="shared" si="30"/>
        <v>3.2677514792899407</v>
      </c>
      <c r="X50" s="123">
        <f t="shared" si="31"/>
        <v>3.2677514792899407</v>
      </c>
      <c r="Y50" s="123">
        <f t="shared" si="32"/>
        <v>3.2677514792899407</v>
      </c>
      <c r="Z50" s="124">
        <f t="shared" si="33"/>
        <v>3.2677514792899407</v>
      </c>
      <c r="AA50" s="132">
        <f t="shared" si="34"/>
        <v>59.705457709771849</v>
      </c>
      <c r="AB50" s="133">
        <f t="shared" si="35"/>
        <v>47.370936829954367</v>
      </c>
      <c r="AC50" s="133">
        <f t="shared" si="36"/>
        <v>48.99786546528852</v>
      </c>
      <c r="AD50" s="133">
        <f t="shared" si="37"/>
        <v>42.622134660497352</v>
      </c>
      <c r="AE50" s="133">
        <f t="shared" si="38"/>
        <v>39.369649169230932</v>
      </c>
      <c r="AF50" s="134">
        <f t="shared" si="39"/>
        <v>47.066221674420831</v>
      </c>
      <c r="AG50" s="132">
        <f t="shared" si="40"/>
        <v>56.226376789534726</v>
      </c>
      <c r="AH50" s="133">
        <f t="shared" si="41"/>
        <v>51.947275153301376</v>
      </c>
      <c r="AI50" s="133">
        <f t="shared" si="42"/>
        <v>56.04651934694229</v>
      </c>
      <c r="AJ50" s="133">
        <f t="shared" si="43"/>
        <v>0</v>
      </c>
      <c r="AK50" s="133">
        <f t="shared" si="44"/>
        <v>0</v>
      </c>
      <c r="AL50" s="134">
        <f t="shared" si="45"/>
        <v>0</v>
      </c>
    </row>
    <row r="51" spans="1:38" s="1" customFormat="1" ht="18.75" x14ac:dyDescent="0.3">
      <c r="A51" s="197"/>
      <c r="B51" s="17">
        <v>48</v>
      </c>
      <c r="C51" s="18">
        <f t="shared" si="1"/>
        <v>0.18095573684677208</v>
      </c>
      <c r="D51" s="112">
        <f>felv!D51</f>
        <v>1</v>
      </c>
      <c r="E51" s="110">
        <f>IF(E100=1,(sz!$J$14+sz!$J$11*LN(B51)),0)</f>
        <v>29.949278525832668</v>
      </c>
      <c r="F51" s="19">
        <f>felv!F51</f>
        <v>1</v>
      </c>
      <c r="G51" s="110">
        <f>IF(G100=1,(sz!$V$14+sz!$V$11*LN($B51)),0)</f>
        <v>26.152432951383812</v>
      </c>
      <c r="H51" s="19">
        <f>felv!H51</f>
        <v>1</v>
      </c>
      <c r="I51" s="110">
        <f>IF(I100=1,(sz!$AG$14+sz!$AG$11*LN($B51)),0)</f>
        <v>25.501538600484452</v>
      </c>
      <c r="J51" s="19">
        <f>felv!J51</f>
        <v>1</v>
      </c>
      <c r="K51" s="110">
        <f>IF(K100=1,(sz!$AS$14+sz!$AS$11*LN($B51)),0)</f>
        <v>0</v>
      </c>
      <c r="L51" s="19">
        <f>felv!L51</f>
        <v>1</v>
      </c>
      <c r="M51" s="110">
        <f>IF(M100=1,(sz!$BE$14+sz!$BE$11*LN($B51)),0)</f>
        <v>0</v>
      </c>
      <c r="N51" s="19">
        <f>felv!N51</f>
        <v>1</v>
      </c>
      <c r="O51" s="110">
        <f>IF(O100=1,(sz!$BQ$14+sz!$BQ$11*LN($B51)),)</f>
        <v>0</v>
      </c>
      <c r="P51" s="21">
        <f>felv!P51</f>
        <v>0</v>
      </c>
      <c r="Q51" s="19">
        <f>felv!Q51</f>
        <v>0</v>
      </c>
      <c r="R51" s="19">
        <f>felv!R51</f>
        <v>0</v>
      </c>
      <c r="S51" s="20">
        <f>felv!S51</f>
        <v>0</v>
      </c>
      <c r="T51" s="84">
        <f t="shared" si="27"/>
        <v>113.00942704749966</v>
      </c>
      <c r="U51" s="122">
        <f t="shared" si="28"/>
        <v>3.4082840236686387</v>
      </c>
      <c r="V51" s="123">
        <f t="shared" si="29"/>
        <v>3.4082840236686387</v>
      </c>
      <c r="W51" s="123">
        <f t="shared" si="30"/>
        <v>3.4082840236686387</v>
      </c>
      <c r="X51" s="123">
        <f t="shared" si="31"/>
        <v>3.4082840236686387</v>
      </c>
      <c r="Y51" s="123">
        <f t="shared" si="32"/>
        <v>3.4082840236686387</v>
      </c>
      <c r="Z51" s="124">
        <f t="shared" si="33"/>
        <v>3.4082840236686387</v>
      </c>
      <c r="AA51" s="132">
        <f t="shared" si="34"/>
        <v>62.815677572431383</v>
      </c>
      <c r="AB51" s="133">
        <f t="shared" si="35"/>
        <v>49.657527765038488</v>
      </c>
      <c r="AC51" s="133">
        <f t="shared" si="36"/>
        <v>51.333352973980659</v>
      </c>
      <c r="AD51" s="133">
        <f t="shared" si="37"/>
        <v>44.678940643217587</v>
      </c>
      <c r="AE51" s="133">
        <f t="shared" si="38"/>
        <v>41.214387355435846</v>
      </c>
      <c r="AF51" s="134">
        <f t="shared" si="39"/>
        <v>49.631302180324511</v>
      </c>
      <c r="AG51" s="132">
        <f t="shared" si="40"/>
        <v>59.406761443345886</v>
      </c>
      <c r="AH51" s="133">
        <f t="shared" si="41"/>
        <v>54.747499473080978</v>
      </c>
      <c r="AI51" s="133">
        <f t="shared" si="42"/>
        <v>59.348716186876018</v>
      </c>
      <c r="AJ51" s="133">
        <f t="shared" si="43"/>
        <v>0</v>
      </c>
      <c r="AK51" s="133">
        <f t="shared" si="44"/>
        <v>0</v>
      </c>
      <c r="AL51" s="134">
        <f t="shared" si="45"/>
        <v>0</v>
      </c>
    </row>
    <row r="52" spans="1:38" s="1" customFormat="1" ht="18.75" x14ac:dyDescent="0.3">
      <c r="A52" s="197"/>
      <c r="B52" s="17">
        <v>49</v>
      </c>
      <c r="C52" s="18">
        <f t="shared" si="1"/>
        <v>0.18857409903172734</v>
      </c>
      <c r="D52" s="112">
        <f>felv!D52</f>
        <v>1</v>
      </c>
      <c r="E52" s="110">
        <f>IF(E100=1,(sz!$J$14+sz!$J$11*LN(B52)),0)</f>
        <v>30.231434544468527</v>
      </c>
      <c r="F52" s="19">
        <f>felv!F52</f>
        <v>1</v>
      </c>
      <c r="G52" s="110">
        <f>IF(G100=1,(sz!$V$14+sz!$V$11*LN($B52)),0)</f>
        <v>26.389074282283186</v>
      </c>
      <c r="H52" s="19">
        <f>felv!H52</f>
        <v>1</v>
      </c>
      <c r="I52" s="110">
        <f>IF(I100=1,(sz!$AG$14+sz!$AG$11*LN($B52)),0)</f>
        <v>25.746273976720971</v>
      </c>
      <c r="J52" s="19">
        <f>felv!J52</f>
        <v>1</v>
      </c>
      <c r="K52" s="110">
        <f>IF(K100=1,(sz!$AS$14+sz!$AS$11*LN($B52)),0)</f>
        <v>0</v>
      </c>
      <c r="L52" s="19">
        <f>felv!L52</f>
        <v>1</v>
      </c>
      <c r="M52" s="110">
        <f>IF(M100=1,(sz!$BE$14+sz!$BE$11*LN($B52)),0)</f>
        <v>0</v>
      </c>
      <c r="N52" s="19">
        <f>felv!N52</f>
        <v>1</v>
      </c>
      <c r="O52" s="110">
        <f>IF(O100=1,(sz!$BQ$14+sz!$BQ$11*LN($B52)),)</f>
        <v>0</v>
      </c>
      <c r="P52" s="21">
        <f>felv!P52</f>
        <v>0</v>
      </c>
      <c r="Q52" s="19">
        <f>felv!Q52</f>
        <v>0</v>
      </c>
      <c r="R52" s="19">
        <f>felv!R52</f>
        <v>0</v>
      </c>
      <c r="S52" s="20">
        <f>felv!S52</f>
        <v>0</v>
      </c>
      <c r="T52" s="84">
        <f t="shared" si="27"/>
        <v>113.00942704749966</v>
      </c>
      <c r="U52" s="122">
        <f t="shared" si="28"/>
        <v>3.5517751479289936</v>
      </c>
      <c r="V52" s="123">
        <f t="shared" si="29"/>
        <v>3.5517751479289936</v>
      </c>
      <c r="W52" s="123">
        <f t="shared" si="30"/>
        <v>3.5517751479289936</v>
      </c>
      <c r="X52" s="123">
        <f t="shared" si="31"/>
        <v>3.5517751479289936</v>
      </c>
      <c r="Y52" s="123">
        <f t="shared" si="32"/>
        <v>3.5517751479289936</v>
      </c>
      <c r="Z52" s="124">
        <f t="shared" si="33"/>
        <v>3.5517751479289936</v>
      </c>
      <c r="AA52" s="132">
        <f t="shared" si="34"/>
        <v>66.002559559058326</v>
      </c>
      <c r="AB52" s="133">
        <f t="shared" si="35"/>
        <v>51.997397811043726</v>
      </c>
      <c r="AC52" s="133">
        <f t="shared" si="36"/>
        <v>53.722714638207592</v>
      </c>
      <c r="AD52" s="133">
        <f t="shared" si="37"/>
        <v>46.783661294845054</v>
      </c>
      <c r="AE52" s="133">
        <f t="shared" si="38"/>
        <v>43.101087461483317</v>
      </c>
      <c r="AF52" s="134">
        <f t="shared" si="39"/>
        <v>52.278941747328723</v>
      </c>
      <c r="AG52" s="132">
        <f t="shared" si="40"/>
        <v>62.700488407253253</v>
      </c>
      <c r="AH52" s="133">
        <f t="shared" si="41"/>
        <v>57.631093186649224</v>
      </c>
      <c r="AI52" s="133">
        <f t="shared" si="42"/>
        <v>62.768885327520699</v>
      </c>
      <c r="AJ52" s="133">
        <f t="shared" si="43"/>
        <v>0</v>
      </c>
      <c r="AK52" s="133">
        <f t="shared" si="44"/>
        <v>0</v>
      </c>
      <c r="AL52" s="134">
        <f t="shared" si="45"/>
        <v>0</v>
      </c>
    </row>
    <row r="53" spans="1:38" s="1" customFormat="1" ht="19.5" thickBot="1" x14ac:dyDescent="0.35">
      <c r="A53" s="198"/>
      <c r="B53" s="45">
        <v>50</v>
      </c>
      <c r="C53" s="46">
        <f t="shared" si="1"/>
        <v>0.19634954084936207</v>
      </c>
      <c r="D53" s="117">
        <f>felv!D53</f>
        <v>1</v>
      </c>
      <c r="E53" s="119">
        <f>IF(E100=1,(sz!$J$14+sz!$J$11*LN(B53)),0)</f>
        <v>30.507890049759744</v>
      </c>
      <c r="F53" s="47">
        <f>felv!F53</f>
        <v>1</v>
      </c>
      <c r="G53" s="119">
        <f>IF(G100=1,(sz!$V$14+sz!$V$11*LN($B53)),0)</f>
        <v>26.620934651673362</v>
      </c>
      <c r="H53" s="47">
        <f>felv!H53</f>
        <v>1</v>
      </c>
      <c r="I53" s="119">
        <f>IF(I100=1,(sz!$AG$14+sz!$AG$11*LN($B53)),0)</f>
        <v>25.986064864142797</v>
      </c>
      <c r="J53" s="47">
        <f>felv!J53</f>
        <v>1</v>
      </c>
      <c r="K53" s="119">
        <f>IF(K100=1,(sz!$AS$14+sz!$AS$11*LN($B53)),0)</f>
        <v>0</v>
      </c>
      <c r="L53" s="47">
        <f>felv!L53</f>
        <v>1</v>
      </c>
      <c r="M53" s="119">
        <f>IF(M100=1,(sz!$BE$14+sz!$BE$11*LN($B53)),0)</f>
        <v>0</v>
      </c>
      <c r="N53" s="47">
        <f>felv!N53</f>
        <v>1</v>
      </c>
      <c r="O53" s="119">
        <f>IF(O100=1,(sz!$BQ$14+sz!$BQ$11*LN($B53)),)</f>
        <v>0</v>
      </c>
      <c r="P53" s="49">
        <f>felv!P53</f>
        <v>0</v>
      </c>
      <c r="Q53" s="47">
        <f>felv!Q53</f>
        <v>0</v>
      </c>
      <c r="R53" s="47">
        <f>felv!R53</f>
        <v>0</v>
      </c>
      <c r="S53" s="48">
        <f>felv!S53</f>
        <v>0</v>
      </c>
      <c r="T53" s="86">
        <f t="shared" si="27"/>
        <v>113.00942704749966</v>
      </c>
      <c r="U53" s="128">
        <f t="shared" si="28"/>
        <v>3.6982248520710064</v>
      </c>
      <c r="V53" s="129">
        <f t="shared" si="29"/>
        <v>3.6982248520710064</v>
      </c>
      <c r="W53" s="129">
        <f t="shared" si="30"/>
        <v>3.6982248520710064</v>
      </c>
      <c r="X53" s="129">
        <f t="shared" si="31"/>
        <v>3.6982248520710064</v>
      </c>
      <c r="Y53" s="129">
        <f t="shared" si="32"/>
        <v>3.6982248520710064</v>
      </c>
      <c r="Z53" s="130">
        <f t="shared" si="33"/>
        <v>3.6982248520710064</v>
      </c>
      <c r="AA53" s="138">
        <f t="shared" si="34"/>
        <v>69.266103669652665</v>
      </c>
      <c r="AB53" s="139">
        <f t="shared" si="35"/>
        <v>54.39054696797006</v>
      </c>
      <c r="AC53" s="139">
        <f t="shared" si="36"/>
        <v>56.165950457969309</v>
      </c>
      <c r="AD53" s="139">
        <f t="shared" si="37"/>
        <v>48.936296615379739</v>
      </c>
      <c r="AE53" s="139">
        <f t="shared" si="38"/>
        <v>45.02974948737333</v>
      </c>
      <c r="AF53" s="140">
        <f t="shared" si="39"/>
        <v>55.010031313420662</v>
      </c>
      <c r="AG53" s="138">
        <f t="shared" si="40"/>
        <v>66.109659496064793</v>
      </c>
      <c r="AH53" s="139">
        <f t="shared" si="41"/>
        <v>60.598465047583481</v>
      </c>
      <c r="AI53" s="139">
        <f t="shared" si="42"/>
        <v>66.308637465810705</v>
      </c>
      <c r="AJ53" s="139">
        <f t="shared" si="43"/>
        <v>0</v>
      </c>
      <c r="AK53" s="139">
        <f t="shared" si="44"/>
        <v>0</v>
      </c>
      <c r="AL53" s="140">
        <f t="shared" si="45"/>
        <v>0</v>
      </c>
    </row>
    <row r="54" spans="1:38" s="1" customFormat="1" ht="19.5" thickBot="1" x14ac:dyDescent="0.35">
      <c r="A54" s="71" t="s">
        <v>48</v>
      </c>
      <c r="B54" s="72"/>
      <c r="C54" s="73"/>
      <c r="D54" s="118">
        <f>SUM(D10:D53)</f>
        <v>44</v>
      </c>
      <c r="E54" s="74"/>
      <c r="F54" s="74">
        <f t="shared" ref="F54:S54" si="46">SUM(F10:F53)</f>
        <v>44</v>
      </c>
      <c r="G54" s="74"/>
      <c r="H54" s="74">
        <f t="shared" si="46"/>
        <v>44</v>
      </c>
      <c r="I54" s="74"/>
      <c r="J54" s="74">
        <f t="shared" si="46"/>
        <v>44</v>
      </c>
      <c r="K54" s="74"/>
      <c r="L54" s="74">
        <f t="shared" si="46"/>
        <v>44</v>
      </c>
      <c r="M54" s="74"/>
      <c r="N54" s="74">
        <f t="shared" si="46"/>
        <v>44</v>
      </c>
      <c r="O54" s="74"/>
      <c r="P54" s="74">
        <f t="shared" si="46"/>
        <v>0</v>
      </c>
      <c r="Q54" s="74">
        <f t="shared" si="46"/>
        <v>0</v>
      </c>
      <c r="R54" s="74">
        <f t="shared" si="46"/>
        <v>0</v>
      </c>
      <c r="S54" s="74">
        <f t="shared" si="46"/>
        <v>0</v>
      </c>
      <c r="T54" s="84">
        <f>SUM(T10:T53)</f>
        <v>8570.2659369083303</v>
      </c>
      <c r="U54" s="131">
        <f>SUM(U10:U53)</f>
        <v>71.982429658253821</v>
      </c>
      <c r="V54" s="131">
        <f t="shared" ref="V54:AL54" si="47">SUM(V10:V53)</f>
        <v>71.982429658253821</v>
      </c>
      <c r="W54" s="131">
        <f t="shared" si="47"/>
        <v>71.982429658253821</v>
      </c>
      <c r="X54" s="131">
        <f t="shared" si="47"/>
        <v>71.982429658253821</v>
      </c>
      <c r="Y54" s="131">
        <f t="shared" si="47"/>
        <v>71.982429658253821</v>
      </c>
      <c r="Z54" s="131">
        <f t="shared" si="47"/>
        <v>71.982429658253821</v>
      </c>
      <c r="AA54" s="141">
        <f t="shared" si="47"/>
        <v>1085.3413590952289</v>
      </c>
      <c r="AB54" s="141">
        <f t="shared" si="47"/>
        <v>914.41711989355917</v>
      </c>
      <c r="AC54" s="141">
        <f t="shared" si="47"/>
        <v>949.48368314986999</v>
      </c>
      <c r="AD54" s="141">
        <f t="shared" si="47"/>
        <v>820.10165394257592</v>
      </c>
      <c r="AE54" s="141">
        <f t="shared" si="47"/>
        <v>779.2201702186818</v>
      </c>
      <c r="AF54" s="141">
        <f t="shared" si="47"/>
        <v>876.43023557552249</v>
      </c>
      <c r="AG54" s="141">
        <f t="shared" si="47"/>
        <v>1018.466810808026</v>
      </c>
      <c r="AH54" s="141">
        <f t="shared" si="47"/>
        <v>953.15417598347824</v>
      </c>
      <c r="AI54" s="141">
        <f t="shared" si="47"/>
        <v>975.3736656638157</v>
      </c>
      <c r="AJ54" s="141">
        <f t="shared" si="47"/>
        <v>0</v>
      </c>
      <c r="AK54" s="141">
        <f t="shared" si="47"/>
        <v>0</v>
      </c>
      <c r="AL54" s="141">
        <f t="shared" si="47"/>
        <v>0</v>
      </c>
    </row>
    <row r="55" spans="1:38" ht="18.600000000000001" customHeight="1" x14ac:dyDescent="0.3">
      <c r="B55"/>
      <c r="C55" s="190" t="s">
        <v>28</v>
      </c>
      <c r="D55" s="191"/>
      <c r="E55" s="192"/>
      <c r="F55" s="97" t="s">
        <v>41</v>
      </c>
      <c r="G55" s="186" t="str">
        <f>felv!G54</f>
        <v>Fafaj:……….</v>
      </c>
      <c r="H55" s="188" t="str">
        <f>felv!H54</f>
        <v>Fafaj: …..</v>
      </c>
      <c r="I55" s="188" t="str">
        <f>felv!I54</f>
        <v>Fafaj: ….</v>
      </c>
      <c r="J55" s="188" t="str">
        <f>felv!J54</f>
        <v>Fafaj: …..</v>
      </c>
      <c r="K55" s="179" t="str">
        <f>felv!K54</f>
        <v>Fafaj: ….</v>
      </c>
      <c r="U55" s="100"/>
      <c r="V55" s="100"/>
      <c r="W55" s="100"/>
      <c r="X55" s="100"/>
      <c r="Y55" s="100"/>
      <c r="Z55" s="131">
        <f>SUM(U54:Z54)</f>
        <v>431.8945779495229</v>
      </c>
      <c r="AA55" s="42"/>
      <c r="AB55" s="99"/>
      <c r="AC55" s="99"/>
      <c r="AD55" s="99"/>
      <c r="AE55" s="99"/>
      <c r="AF55" s="142">
        <f>SUM(AA54:AF54)</f>
        <v>5424.9942218754386</v>
      </c>
      <c r="AG55" s="42"/>
      <c r="AH55" s="42"/>
      <c r="AI55" s="42"/>
      <c r="AJ55" s="42"/>
      <c r="AK55" s="42"/>
      <c r="AL55" s="141">
        <f>SUM(AG54:AL54)</f>
        <v>2946.9946524553197</v>
      </c>
    </row>
    <row r="56" spans="1:38" ht="18.600000000000001" customHeight="1" x14ac:dyDescent="0.3">
      <c r="B56"/>
      <c r="C56" s="221" t="s">
        <v>42</v>
      </c>
      <c r="D56" s="222"/>
      <c r="E56" s="223"/>
      <c r="F56" s="184" t="s">
        <v>40</v>
      </c>
      <c r="G56" s="187"/>
      <c r="H56" s="189"/>
      <c r="I56" s="189"/>
      <c r="J56" s="189"/>
      <c r="K56" s="180"/>
      <c r="AA56" s="1"/>
      <c r="AG56" s="1"/>
      <c r="AH56" s="1"/>
      <c r="AI56" s="1"/>
      <c r="AJ56" s="1"/>
      <c r="AK56" s="1"/>
      <c r="AL56" s="1"/>
    </row>
    <row r="57" spans="1:38" ht="18.600000000000001" customHeight="1" thickBot="1" x14ac:dyDescent="0.35">
      <c r="B57"/>
      <c r="C57" s="52" t="s">
        <v>35</v>
      </c>
      <c r="D57" s="51" t="s">
        <v>65</v>
      </c>
      <c r="E57" s="53" t="s">
        <v>29</v>
      </c>
      <c r="F57" s="185"/>
      <c r="G57" s="66" t="s">
        <v>40</v>
      </c>
      <c r="H57" s="64" t="s">
        <v>40</v>
      </c>
      <c r="I57" s="64" t="s">
        <v>40</v>
      </c>
      <c r="J57" s="64" t="s">
        <v>40</v>
      </c>
      <c r="K57" s="65" t="s">
        <v>40</v>
      </c>
      <c r="AA57" s="1"/>
      <c r="AG57" s="1"/>
      <c r="AH57" s="1"/>
      <c r="AI57" s="1"/>
      <c r="AJ57" s="1"/>
      <c r="AK57" s="1"/>
      <c r="AL57" s="1"/>
    </row>
    <row r="58" spans="1:38" ht="18.600000000000001" customHeight="1" thickBot="1" x14ac:dyDescent="0.35">
      <c r="B58"/>
      <c r="C58" s="68" t="s">
        <v>36</v>
      </c>
      <c r="D58" s="63" t="s">
        <v>32</v>
      </c>
      <c r="E58" s="69" t="s">
        <v>34</v>
      </c>
      <c r="F58" s="87">
        <f>SUM(G58:K58)</f>
        <v>0</v>
      </c>
      <c r="G58" s="55">
        <f>felv!G57</f>
        <v>0</v>
      </c>
      <c r="H58" s="56">
        <f>felv!H57</f>
        <v>0</v>
      </c>
      <c r="I58" s="56">
        <f>felv!I57</f>
        <v>0</v>
      </c>
      <c r="J58" s="56">
        <f>felv!J57</f>
        <v>0</v>
      </c>
      <c r="K58" s="57">
        <f>felv!K57</f>
        <v>0</v>
      </c>
      <c r="AA58" s="1"/>
      <c r="AG58" s="1"/>
      <c r="AH58" s="1"/>
      <c r="AI58" s="1"/>
      <c r="AJ58" s="1"/>
      <c r="AK58" s="1"/>
      <c r="AL58" s="1"/>
    </row>
    <row r="59" spans="1:38" ht="18.600000000000001" customHeight="1" thickBot="1" x14ac:dyDescent="0.35">
      <c r="B59"/>
      <c r="C59" s="68" t="s">
        <v>37</v>
      </c>
      <c r="D59" s="63" t="s">
        <v>31</v>
      </c>
      <c r="E59" s="70" t="s">
        <v>33</v>
      </c>
      <c r="F59" s="87">
        <f>SUM(G59:K59)</f>
        <v>0</v>
      </c>
      <c r="G59" s="55">
        <f>felv!G58</f>
        <v>0</v>
      </c>
      <c r="H59" s="56">
        <f>felv!H58</f>
        <v>0</v>
      </c>
      <c r="I59" s="56">
        <f>felv!I58</f>
        <v>0</v>
      </c>
      <c r="J59" s="56">
        <f>felv!J58</f>
        <v>0</v>
      </c>
      <c r="K59" s="57">
        <f>felv!K58</f>
        <v>0</v>
      </c>
      <c r="AA59" s="1"/>
      <c r="AG59" s="1"/>
      <c r="AH59" s="1"/>
      <c r="AI59" s="1"/>
      <c r="AJ59" s="1"/>
      <c r="AK59" s="1"/>
      <c r="AL59" s="1"/>
    </row>
    <row r="60" spans="1:38" ht="18.600000000000001" customHeight="1" thickBot="1" x14ac:dyDescent="0.35">
      <c r="B60"/>
      <c r="C60" s="68" t="s">
        <v>38</v>
      </c>
      <c r="D60" s="63" t="s">
        <v>30</v>
      </c>
      <c r="E60" s="70" t="s">
        <v>33</v>
      </c>
      <c r="F60" s="88">
        <f>SUM(G60:K60)</f>
        <v>0</v>
      </c>
      <c r="G60" s="55">
        <f>felv!G59</f>
        <v>0</v>
      </c>
      <c r="H60" s="56">
        <f>felv!H59</f>
        <v>0</v>
      </c>
      <c r="I60" s="56">
        <f>felv!I59</f>
        <v>0</v>
      </c>
      <c r="J60" s="56">
        <f>felv!J59</f>
        <v>0</v>
      </c>
      <c r="K60" s="57">
        <f>felv!K59</f>
        <v>0</v>
      </c>
      <c r="AA60" s="1"/>
      <c r="AG60" s="1"/>
      <c r="AH60" s="1"/>
      <c r="AI60" s="1"/>
      <c r="AJ60" s="1"/>
      <c r="AK60" s="1"/>
      <c r="AL60" s="1"/>
    </row>
    <row r="61" spans="1:38" ht="18.600000000000001" customHeight="1" thickBot="1" x14ac:dyDescent="0.35">
      <c r="B61"/>
      <c r="C61" s="181" t="s">
        <v>39</v>
      </c>
      <c r="D61" s="182"/>
      <c r="E61" s="183"/>
      <c r="F61" s="89">
        <f t="shared" ref="F61:K61" si="48">SUM(F58:F60)</f>
        <v>0</v>
      </c>
      <c r="G61" s="90">
        <f t="shared" si="48"/>
        <v>0</v>
      </c>
      <c r="H61" s="91">
        <f t="shared" si="48"/>
        <v>0</v>
      </c>
      <c r="I61" s="91">
        <f t="shared" si="48"/>
        <v>0</v>
      </c>
      <c r="J61" s="91">
        <f t="shared" si="48"/>
        <v>0</v>
      </c>
      <c r="K61" s="92">
        <f t="shared" si="48"/>
        <v>0</v>
      </c>
      <c r="AA61" s="1"/>
      <c r="AG61" s="1"/>
      <c r="AH61" s="1"/>
      <c r="AI61" s="1"/>
      <c r="AJ61" s="1"/>
      <c r="AK61" s="1"/>
      <c r="AL61" s="1"/>
    </row>
    <row r="62" spans="1:38" ht="15" x14ac:dyDescent="0.25">
      <c r="B62"/>
      <c r="C62"/>
    </row>
    <row r="63" spans="1:38" ht="15" x14ac:dyDescent="0.25">
      <c r="B63"/>
      <c r="C63"/>
    </row>
    <row r="64" spans="1:38"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row r="82" spans="2:3" ht="15" x14ac:dyDescent="0.25">
      <c r="B82"/>
      <c r="C82"/>
    </row>
    <row r="83" spans="2:3" ht="15" x14ac:dyDescent="0.25">
      <c r="B83"/>
      <c r="C83"/>
    </row>
    <row r="84" spans="2:3" ht="15" x14ac:dyDescent="0.25">
      <c r="B84"/>
      <c r="C84"/>
    </row>
    <row r="85" spans="2:3" ht="15" x14ac:dyDescent="0.25">
      <c r="B85"/>
      <c r="C85"/>
    </row>
    <row r="86" spans="2:3" ht="15" x14ac:dyDescent="0.25">
      <c r="B86"/>
      <c r="C86"/>
    </row>
    <row r="87" spans="2:3" ht="15" x14ac:dyDescent="0.25">
      <c r="B87"/>
      <c r="C87"/>
    </row>
    <row r="88" spans="2:3" ht="15" x14ac:dyDescent="0.25">
      <c r="B88"/>
      <c r="C88"/>
    </row>
    <row r="100" spans="5:15" x14ac:dyDescent="0.25">
      <c r="E100">
        <f>IF(SUM(felv!E10:E53)&gt;0,1,0)</f>
        <v>1</v>
      </c>
      <c r="G100">
        <f>IF(SUM(felv!G10:G53)&gt;0,1,0)</f>
        <v>1</v>
      </c>
      <c r="I100">
        <f>IF(SUM(felv!I10:I53)&gt;0,1,0)</f>
        <v>1</v>
      </c>
      <c r="K100">
        <f>IF(SUM(felv!K10:K53)&gt;0,1,0)</f>
        <v>0</v>
      </c>
      <c r="M100">
        <f>IF(SUM(felv!M10:M53)&gt;0,1,0)</f>
        <v>0</v>
      </c>
      <c r="O100">
        <f>IF(SUM(felv!O10:O53)&gt;0,1,0)</f>
        <v>0</v>
      </c>
    </row>
  </sheetData>
  <protectedRanges>
    <protectedRange algorithmName="SHA-512" hashValue="IClEMQDPe4QVJfkcrr3KMW7a1DRt1ZLY/3AE11moc6uudNRV45foKf27REF0cTxDAKy36O2wy1ByTKqEp4vBBQ==" saltValue="Pz4l9lCAOOJLcglSpPz9qQ==" spinCount="100000" sqref="T10:AL55" name="Tartomány1"/>
  </protectedRanges>
  <mergeCells count="27">
    <mergeCell ref="T5:Z5"/>
    <mergeCell ref="P8:Q8"/>
    <mergeCell ref="R8:S8"/>
    <mergeCell ref="U6:Z6"/>
    <mergeCell ref="U9:Z9"/>
    <mergeCell ref="AG9:AL9"/>
    <mergeCell ref="A10:A22"/>
    <mergeCell ref="A23:A53"/>
    <mergeCell ref="A6:A9"/>
    <mergeCell ref="B6:B9"/>
    <mergeCell ref="C6:C8"/>
    <mergeCell ref="AG6:AL6"/>
    <mergeCell ref="AA9:AF9"/>
    <mergeCell ref="AA6:AF6"/>
    <mergeCell ref="C61:E61"/>
    <mergeCell ref="T6:T8"/>
    <mergeCell ref="C55:E55"/>
    <mergeCell ref="G55:G56"/>
    <mergeCell ref="H55:H56"/>
    <mergeCell ref="I55:I56"/>
    <mergeCell ref="J55:J56"/>
    <mergeCell ref="K55:K56"/>
    <mergeCell ref="C56:E56"/>
    <mergeCell ref="F56:F57"/>
    <mergeCell ref="D6:S6"/>
    <mergeCell ref="D7:O7"/>
    <mergeCell ref="P7:S7"/>
  </mergeCells>
  <printOptions horizontalCentered="1" verticalCentered="1"/>
  <pageMargins left="0.25" right="0.25" top="0.75" bottom="0.75" header="0.3" footer="0.3"/>
  <pageSetup paperSize="9" scale="41" orientation="landscape" r:id="rId1"/>
  <headerFooter>
    <oddHeader>&amp;C&amp;"-,Félkövér"&amp;16Örökerdő mintaterület felvételi lap</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a!$B$1:$B$6</xm:f>
          </x14:formula1>
          <xm:sqref>T5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P45"/>
  <sheetViews>
    <sheetView topLeftCell="N1" workbookViewId="0">
      <selection activeCell="O1" sqref="O1"/>
    </sheetView>
  </sheetViews>
  <sheetFormatPr defaultRowHeight="15" x14ac:dyDescent="0.25"/>
  <cols>
    <col min="1" max="1" width="7.42578125" hidden="1" customWidth="1"/>
    <col min="2" max="2" width="3" hidden="1" customWidth="1"/>
    <col min="3" max="6" width="5" hidden="1" customWidth="1"/>
    <col min="7" max="7" width="6.28515625" hidden="1" customWidth="1"/>
    <col min="8" max="12" width="5" hidden="1" customWidth="1"/>
    <col min="13" max="13" width="6.28515625" hidden="1" customWidth="1"/>
    <col min="14" max="14" width="5.85546875" bestFit="1" customWidth="1"/>
    <col min="15" max="15" width="7.140625" customWidth="1"/>
    <col min="16" max="16" width="5.140625" customWidth="1"/>
  </cols>
  <sheetData>
    <row r="1" spans="1:16" x14ac:dyDescent="0.25">
      <c r="A1" t="s">
        <v>29</v>
      </c>
      <c r="B1" s="101" t="str">
        <f>felv!E8</f>
        <v>B</v>
      </c>
      <c r="C1" s="101" t="str">
        <f>felv!G8</f>
        <v>KTT</v>
      </c>
      <c r="D1" s="101" t="str">
        <f>felv!I8</f>
        <v>GY</v>
      </c>
      <c r="E1" s="101" t="str">
        <f>felv!K8</f>
        <v>KŐRIS</v>
      </c>
      <c r="F1" s="101" t="str">
        <f>felv!M8</f>
        <v>JUHAR</v>
      </c>
      <c r="G1" s="101" t="str">
        <f>felv!O8</f>
        <v>SZIL</v>
      </c>
      <c r="H1" s="100" t="str">
        <f>B1</f>
        <v>B</v>
      </c>
      <c r="I1" s="100" t="str">
        <f t="shared" ref="I1:M1" si="0">C1</f>
        <v>KTT</v>
      </c>
      <c r="J1" s="100" t="str">
        <f t="shared" si="0"/>
        <v>GY</v>
      </c>
      <c r="K1" s="100" t="str">
        <f t="shared" si="0"/>
        <v>KŐRIS</v>
      </c>
      <c r="L1" s="100" t="str">
        <f t="shared" si="0"/>
        <v>JUHAR</v>
      </c>
      <c r="M1" s="100" t="str">
        <f t="shared" si="0"/>
        <v>SZIL</v>
      </c>
      <c r="N1" t="s">
        <v>66</v>
      </c>
      <c r="O1" t="s">
        <v>67</v>
      </c>
    </row>
    <row r="2" spans="1:16" x14ac:dyDescent="0.25">
      <c r="A2">
        <v>7</v>
      </c>
      <c r="B2" t="str">
        <f>IF((felv!E10)=0,"",(felv!E10))</f>
        <v/>
      </c>
      <c r="C2" t="str">
        <f>IF((felv!G10)=0,"",(felv!G10))</f>
        <v/>
      </c>
      <c r="D2" t="str">
        <f>IF((felv!I10)=0,"",(felv!I10))</f>
        <v/>
      </c>
      <c r="E2" t="str">
        <f>IF((felv!K10)=0,"",(felv!K10))</f>
        <v/>
      </c>
      <c r="F2" t="str">
        <f>IF((felv!M10)=0,"",(felv!M10))</f>
        <v/>
      </c>
      <c r="G2" t="str">
        <f>IF((felv!O10)=0,"",(felv!O10))</f>
        <v/>
      </c>
      <c r="H2">
        <f>számit!E10</f>
        <v>3.603440332926084</v>
      </c>
      <c r="I2">
        <f>számit!G10</f>
        <v>4.0564512892845634</v>
      </c>
      <c r="J2">
        <f>számit!I10</f>
        <v>2.6497892258643709</v>
      </c>
      <c r="K2">
        <f>számit!K10</f>
        <v>0</v>
      </c>
      <c r="L2">
        <f>számit!M10</f>
        <v>0</v>
      </c>
      <c r="M2">
        <f>számit!O10</f>
        <v>0</v>
      </c>
      <c r="O2" t="str">
        <f>HLOOKUP($O$1,$B:$G,2,FALSE)</f>
        <v/>
      </c>
      <c r="P2">
        <f>HLOOKUP($O$1,$H:$M,2,FALSE)</f>
        <v>3.603440332926084</v>
      </c>
    </row>
    <row r="3" spans="1:16" x14ac:dyDescent="0.25">
      <c r="A3">
        <v>8</v>
      </c>
      <c r="B3" t="str">
        <f>IF((felv!E11)=0,"",(felv!E11))</f>
        <v/>
      </c>
      <c r="C3" t="str">
        <f>IF((felv!G11)=0,"",(felv!G11))</f>
        <v/>
      </c>
      <c r="D3" t="str">
        <f>IF((felv!I11)=0,"",(felv!I11))</f>
        <v/>
      </c>
      <c r="E3" t="str">
        <f>IF((felv!K11)=0,"",(felv!K11))</f>
        <v/>
      </c>
      <c r="F3" t="str">
        <f>IF((felv!M11)=0,"",(felv!M11))</f>
        <v/>
      </c>
      <c r="G3" t="str">
        <f>IF((felv!O11)=0,"",(felv!O11))</f>
        <v/>
      </c>
      <c r="H3">
        <f>számit!E11</f>
        <v>5.4306948706503313</v>
      </c>
      <c r="I3">
        <f>számit!G11</f>
        <v>5.5889507475258782</v>
      </c>
      <c r="J3">
        <f>számit!I11</f>
        <v>4.2347060705656432</v>
      </c>
      <c r="K3">
        <f>számit!K11</f>
        <v>0</v>
      </c>
      <c r="L3">
        <f>számit!M11</f>
        <v>0</v>
      </c>
      <c r="M3">
        <f>számit!O11</f>
        <v>0</v>
      </c>
      <c r="O3" t="str">
        <f>HLOOKUP($O$1,$B:$G,3,FALSE)</f>
        <v/>
      </c>
      <c r="P3">
        <f>HLOOKUP($O$1,$H:$M,3,FALSE)</f>
        <v>5.4306948706503313</v>
      </c>
    </row>
    <row r="4" spans="1:16" x14ac:dyDescent="0.25">
      <c r="A4">
        <v>9</v>
      </c>
      <c r="B4">
        <f>IF((felv!E12)=0,"",(felv!E12))</f>
        <v>8</v>
      </c>
      <c r="C4">
        <f>IF((felv!G12)=0,"",(felv!G12))</f>
        <v>7</v>
      </c>
      <c r="D4" t="str">
        <f>IF((felv!I12)=0,"",(felv!I12))</f>
        <v/>
      </c>
      <c r="E4" t="str">
        <f>IF((felv!K12)=0,"",(felv!K12))</f>
        <v/>
      </c>
      <c r="F4" t="str">
        <f>IF((felv!M12)=0,"",(felv!M12))</f>
        <v/>
      </c>
      <c r="G4" t="str">
        <f>IF((felv!O12)=0,"",(felv!O12))</f>
        <v/>
      </c>
      <c r="H4">
        <f>számit!E12</f>
        <v>7.0424475989038378</v>
      </c>
      <c r="I4">
        <f>számit!G12</f>
        <v>6.9407110698418499</v>
      </c>
      <c r="J4">
        <f>számit!I12</f>
        <v>5.63270180447347</v>
      </c>
      <c r="K4">
        <f>számit!K12</f>
        <v>0</v>
      </c>
      <c r="L4">
        <f>számit!M12</f>
        <v>0</v>
      </c>
      <c r="M4">
        <f>számit!O12</f>
        <v>0</v>
      </c>
      <c r="O4">
        <f>HLOOKUP($O$1,$B:$G,4,FALSE)</f>
        <v>8</v>
      </c>
      <c r="P4">
        <f>HLOOKUP($O$1,$H:$M,4,FALSE)</f>
        <v>7.0424475989038378</v>
      </c>
    </row>
    <row r="5" spans="1:16" x14ac:dyDescent="0.25">
      <c r="A5">
        <v>10</v>
      </c>
      <c r="B5" t="str">
        <f>IF((felv!E13)=0,"",(felv!E13))</f>
        <v/>
      </c>
      <c r="C5" t="str">
        <f>IF((felv!G13)=0,"",(felv!G13))</f>
        <v/>
      </c>
      <c r="D5">
        <f>IF((felv!I13)=0,"",(felv!I13))</f>
        <v>8</v>
      </c>
      <c r="E5" t="str">
        <f>IF((felv!K13)=0,"",(felv!K13))</f>
        <v/>
      </c>
      <c r="F5" t="str">
        <f>IF((felv!M13)=0,"",(felv!M13))</f>
        <v/>
      </c>
      <c r="G5" t="str">
        <f>IF((felv!O13)=0,"",(felv!O13))</f>
        <v/>
      </c>
      <c r="H5">
        <f>számit!E13</f>
        <v>8.4842095437828142</v>
      </c>
      <c r="I5">
        <f>számit!G13</f>
        <v>8.1499018825196465</v>
      </c>
      <c r="J5">
        <f>számit!I13</f>
        <v>6.883251602168265</v>
      </c>
      <c r="K5">
        <f>számit!K13</f>
        <v>0</v>
      </c>
      <c r="L5">
        <f>számit!M13</f>
        <v>0</v>
      </c>
      <c r="M5">
        <f>számit!O13</f>
        <v>0</v>
      </c>
      <c r="O5" t="str">
        <f>HLOOKUP($O$1,$B:$G,5,FALSE)</f>
        <v/>
      </c>
      <c r="P5">
        <f>HLOOKUP($O$1,$H:$M,5,FALSE)</f>
        <v>8.4842095437828142</v>
      </c>
    </row>
    <row r="6" spans="1:16" x14ac:dyDescent="0.25">
      <c r="A6">
        <v>11</v>
      </c>
      <c r="B6" t="str">
        <f>IF((felv!E14)=0,"",(felv!E14))</f>
        <v/>
      </c>
      <c r="C6" t="str">
        <f>IF((felv!G14)=0,"",(felv!G14))</f>
        <v/>
      </c>
      <c r="D6" t="str">
        <f>IF((felv!I14)=0,"",(felv!I14))</f>
        <v/>
      </c>
      <c r="E6" t="str">
        <f>IF((felv!K14)=0,"",(felv!K14))</f>
        <v/>
      </c>
      <c r="F6" t="str">
        <f>IF((felv!M14)=0,"",(felv!M14))</f>
        <v/>
      </c>
      <c r="G6" t="str">
        <f>IF((felv!O14)=0,"",(felv!O14))</f>
        <v/>
      </c>
      <c r="H6">
        <f>számit!E14</f>
        <v>9.7884418678511764</v>
      </c>
      <c r="I6">
        <f>számit!G14</f>
        <v>9.2437480264427023</v>
      </c>
      <c r="J6">
        <f>számit!I14</f>
        <v>8.0145114989937554</v>
      </c>
      <c r="K6">
        <f>számit!K14</f>
        <v>0</v>
      </c>
      <c r="L6">
        <f>számit!M14</f>
        <v>0</v>
      </c>
      <c r="M6">
        <f>számit!O14</f>
        <v>0</v>
      </c>
      <c r="O6" t="str">
        <f>HLOOKUP($O$1,$B:$G,6,FALSE)</f>
        <v/>
      </c>
      <c r="P6">
        <f>HLOOKUP($O$1,$H:$M,6,FALSE)</f>
        <v>9.7884418678511764</v>
      </c>
    </row>
    <row r="7" spans="1:16" x14ac:dyDescent="0.25">
      <c r="A7">
        <v>12</v>
      </c>
      <c r="B7">
        <f>IF((felv!E15)=0,"",(felv!E15))</f>
        <v>10</v>
      </c>
      <c r="C7">
        <f>IF((felv!G15)=0,"",(felv!G15))</f>
        <v>9.5</v>
      </c>
      <c r="D7" t="str">
        <f>IF((felv!I15)=0,"",(felv!I15))</f>
        <v/>
      </c>
      <c r="E7" t="str">
        <f>IF((felv!K15)=0,"",(felv!K15))</f>
        <v/>
      </c>
      <c r="F7" t="str">
        <f>IF((felv!M15)=0,"",(felv!M15))</f>
        <v/>
      </c>
      <c r="G7" t="str">
        <f>IF((felv!O15)=0,"",(felv!O15))</f>
        <v/>
      </c>
      <c r="H7">
        <f>számit!E15</f>
        <v>10.979112692988203</v>
      </c>
      <c r="I7">
        <f>számit!G15</f>
        <v>10.242351317223854</v>
      </c>
      <c r="J7">
        <f>számit!I15</f>
        <v>9.0472708701125342</v>
      </c>
      <c r="K7">
        <f>számit!K15</f>
        <v>0</v>
      </c>
      <c r="L7">
        <f>számit!M15</f>
        <v>0</v>
      </c>
      <c r="M7">
        <f>számit!O15</f>
        <v>0</v>
      </c>
      <c r="O7">
        <f>HLOOKUP($O$1,$B:$G,7,FALSE)</f>
        <v>10</v>
      </c>
      <c r="P7">
        <f>HLOOKUP($O$1,$H:$M,7,FALSE)</f>
        <v>10.979112692988203</v>
      </c>
    </row>
    <row r="8" spans="1:16" x14ac:dyDescent="0.25">
      <c r="A8">
        <v>13</v>
      </c>
      <c r="B8" t="str">
        <f>IF((felv!E16)=0,"",(felv!E16))</f>
        <v/>
      </c>
      <c r="C8" t="str">
        <f>IF((felv!G16)=0,"",(felv!G16))</f>
        <v/>
      </c>
      <c r="D8" t="str">
        <f>IF((felv!I16)=0,"",(felv!I16))</f>
        <v/>
      </c>
      <c r="E8" t="str">
        <f>IF((felv!K16)=0,"",(felv!K16))</f>
        <v/>
      </c>
      <c r="F8" t="str">
        <f>IF((felv!M16)=0,"",(felv!M16))</f>
        <v/>
      </c>
      <c r="G8" t="str">
        <f>IF((felv!O16)=0,"",(felv!O16))</f>
        <v/>
      </c>
      <c r="H8">
        <f>számit!E16</f>
        <v>12.07442367517401</v>
      </c>
      <c r="I8">
        <f>számit!G16</f>
        <v>11.160977295242262</v>
      </c>
      <c r="J8">
        <f>számit!I16</f>
        <v>9.9973173962055313</v>
      </c>
      <c r="K8">
        <f>számit!K16</f>
        <v>0</v>
      </c>
      <c r="L8">
        <f>számit!M16</f>
        <v>0</v>
      </c>
      <c r="M8">
        <f>számit!O16</f>
        <v>0</v>
      </c>
      <c r="O8" t="str">
        <f>HLOOKUP($O$1,$B:$G,8,FALSE)</f>
        <v/>
      </c>
      <c r="P8">
        <f>HLOOKUP($O$1,$H:$M,8,FALSE)</f>
        <v>12.07442367517401</v>
      </c>
    </row>
    <row r="9" spans="1:16" x14ac:dyDescent="0.25">
      <c r="A9">
        <v>14</v>
      </c>
      <c r="B9" t="str">
        <f>IF((felv!E17)=0,"",(felv!E17))</f>
        <v/>
      </c>
      <c r="C9" t="str">
        <f>IF((felv!G17)=0,"",(felv!G17))</f>
        <v/>
      </c>
      <c r="D9">
        <f>IF((felv!I17)=0,"",(felv!I17))</f>
        <v>10</v>
      </c>
      <c r="E9" t="str">
        <f>IF((felv!K17)=0,"",(felv!K17))</f>
        <v/>
      </c>
      <c r="F9" t="str">
        <f>IF((felv!M17)=0,"",(felv!M17))</f>
        <v/>
      </c>
      <c r="G9" t="str">
        <f>IF((felv!O17)=0,"",(felv!O17))</f>
        <v/>
      </c>
      <c r="H9">
        <f>számit!E17</f>
        <v>13.088523249348313</v>
      </c>
      <c r="I9">
        <f>számit!G17</f>
        <v>12.011492106364543</v>
      </c>
      <c r="J9">
        <f>számit!I17</f>
        <v>10.876923091050326</v>
      </c>
      <c r="K9">
        <f>számit!K17</f>
        <v>0</v>
      </c>
      <c r="L9">
        <f>számit!M17</f>
        <v>0</v>
      </c>
      <c r="M9">
        <f>számit!O17</f>
        <v>0</v>
      </c>
      <c r="O9" t="str">
        <f>HLOOKUP($O$1,$B:$G,9,FALSE)</f>
        <v/>
      </c>
      <c r="P9">
        <f>HLOOKUP($O$1,$H:$M,9,FALSE)</f>
        <v>13.088523249348313</v>
      </c>
    </row>
    <row r="10" spans="1:16" x14ac:dyDescent="0.25">
      <c r="A10">
        <v>15</v>
      </c>
      <c r="B10" t="str">
        <f>IF((felv!E18)=0,"",(felv!E18))</f>
        <v/>
      </c>
      <c r="C10" t="str">
        <f>IF((felv!G18)=0,"",(felv!G18))</f>
        <v/>
      </c>
      <c r="D10" t="str">
        <f>IF((felv!I18)=0,"",(felv!I18))</f>
        <v/>
      </c>
      <c r="E10" t="str">
        <f>IF((felv!K18)=0,"",(felv!K18))</f>
        <v/>
      </c>
      <c r="F10" t="str">
        <f>IF((felv!M18)=0,"",(felv!M18))</f>
        <v/>
      </c>
      <c r="G10" t="str">
        <f>IF((felv!O18)=0,"",(felv!O18))</f>
        <v/>
      </c>
      <c r="H10">
        <f>számit!E18</f>
        <v>14.032627366120678</v>
      </c>
      <c r="I10">
        <f>számit!G18</f>
        <v>12.803302452217618</v>
      </c>
      <c r="J10">
        <f>számit!I18</f>
        <v>11.695816401715149</v>
      </c>
      <c r="K10">
        <f>számit!K18</f>
        <v>0</v>
      </c>
      <c r="L10">
        <f>számit!M18</f>
        <v>0</v>
      </c>
      <c r="M10">
        <f>számit!O18</f>
        <v>0</v>
      </c>
      <c r="O10" t="str">
        <f>HLOOKUP($O$1,$B:$G,10,FALSE)</f>
        <v/>
      </c>
      <c r="P10">
        <f>HLOOKUP($O$1,$H:$M,10,FALSE)</f>
        <v>14.032627366120678</v>
      </c>
    </row>
    <row r="11" spans="1:16" x14ac:dyDescent="0.25">
      <c r="A11">
        <v>16</v>
      </c>
      <c r="B11">
        <f>IF((felv!E19)=0,"",(felv!E19))</f>
        <v>14</v>
      </c>
      <c r="C11">
        <f>IF((felv!G19)=0,"",(felv!G19))</f>
        <v>12</v>
      </c>
      <c r="D11" t="str">
        <f>IF((felv!I19)=0,"",(felv!I19))</f>
        <v/>
      </c>
      <c r="E11" t="str">
        <f>IF((felv!K19)=0,"",(felv!K19))</f>
        <v/>
      </c>
      <c r="F11" t="str">
        <f>IF((felv!M19)=0,"",(felv!M19))</f>
        <v/>
      </c>
      <c r="G11" t="str">
        <f>IF((felv!O19)=0,"",(felv!O19))</f>
        <v/>
      </c>
      <c r="H11">
        <f>számit!E19</f>
        <v>14.915777787072564</v>
      </c>
      <c r="I11">
        <f>számit!G19</f>
        <v>13.543991564605857</v>
      </c>
      <c r="J11">
        <f>számit!I19</f>
        <v>12.461839935751605</v>
      </c>
      <c r="K11">
        <f>számit!K19</f>
        <v>0</v>
      </c>
      <c r="L11">
        <f>számit!M19</f>
        <v>0</v>
      </c>
      <c r="M11">
        <f>számit!O19</f>
        <v>0</v>
      </c>
      <c r="O11">
        <f>HLOOKUP($O$1,$B:$G,11,FALSE)</f>
        <v>14</v>
      </c>
      <c r="P11">
        <f>HLOOKUP($O$1,$H:$M,11,FALSE)</f>
        <v>14.915777787072564</v>
      </c>
    </row>
    <row r="12" spans="1:16" x14ac:dyDescent="0.25">
      <c r="A12">
        <v>17</v>
      </c>
      <c r="B12" t="str">
        <f>IF((felv!E20)=0,"",(felv!E20))</f>
        <v/>
      </c>
      <c r="C12" t="str">
        <f>IF((felv!G20)=0,"",(felv!G20))</f>
        <v/>
      </c>
      <c r="D12" t="str">
        <f>IF((felv!I20)=0,"",(felv!I20))</f>
        <v/>
      </c>
      <c r="E12" t="str">
        <f>IF((felv!K20)=0,"",(felv!K20))</f>
        <v/>
      </c>
      <c r="F12" t="str">
        <f>IF((felv!M20)=0,"",(felv!M20))</f>
        <v/>
      </c>
      <c r="G12" t="str">
        <f>IF((felv!O20)=0,"",(felv!O20))</f>
        <v/>
      </c>
      <c r="H12">
        <f>számit!E20</f>
        <v>15.745370088437909</v>
      </c>
      <c r="I12">
        <f>számit!G20</f>
        <v>14.239762036730095</v>
      </c>
      <c r="J12">
        <f>számit!I20</f>
        <v>13.181408438947656</v>
      </c>
      <c r="K12">
        <f>számit!K20</f>
        <v>0</v>
      </c>
      <c r="L12">
        <f>számit!M20</f>
        <v>0</v>
      </c>
      <c r="M12">
        <f>számit!O20</f>
        <v>0</v>
      </c>
      <c r="O12" t="str">
        <f>HLOOKUP($O$1,$B:$G,12,FALSE)</f>
        <v/>
      </c>
      <c r="P12">
        <f>HLOOKUP($O$1,$H:$M,12,FALSE)</f>
        <v>15.745370088437909</v>
      </c>
    </row>
    <row r="13" spans="1:16" x14ac:dyDescent="0.25">
      <c r="A13">
        <v>18</v>
      </c>
      <c r="B13" t="str">
        <f>IF((felv!E21)=0,"",(felv!E21))</f>
        <v/>
      </c>
      <c r="C13" t="str">
        <f>IF((felv!G21)=0,"",(felv!G21))</f>
        <v/>
      </c>
      <c r="D13">
        <f>IF((felv!I21)=0,"",(felv!I21))</f>
        <v>13</v>
      </c>
      <c r="E13" t="str">
        <f>IF((felv!K21)=0,"",(felv!K21))</f>
        <v/>
      </c>
      <c r="F13" t="str">
        <f>IF((felv!M21)=0,"",(felv!M21))</f>
        <v/>
      </c>
      <c r="G13" t="str">
        <f>IF((felv!O21)=0,"",(felv!O21))</f>
        <v/>
      </c>
      <c r="H13">
        <f>számit!E21</f>
        <v>16.527530515326063</v>
      </c>
      <c r="I13">
        <f>számit!G21</f>
        <v>14.895751886921826</v>
      </c>
      <c r="J13">
        <f>számit!I21</f>
        <v>13.859835669659425</v>
      </c>
      <c r="K13">
        <f>számit!K21</f>
        <v>0</v>
      </c>
      <c r="L13">
        <f>számit!M21</f>
        <v>0</v>
      </c>
      <c r="M13">
        <f>számit!O21</f>
        <v>0</v>
      </c>
      <c r="O13" t="str">
        <f>HLOOKUP($O$1,$B:$G,13,FALSE)</f>
        <v/>
      </c>
      <c r="P13">
        <f>HLOOKUP($O$1,$H:$M,13,FALSE)</f>
        <v>16.527530515326063</v>
      </c>
    </row>
    <row r="14" spans="1:16" x14ac:dyDescent="0.25">
      <c r="A14">
        <v>19</v>
      </c>
      <c r="B14">
        <f>IF((felv!E22)=0,"",(felv!E22))</f>
        <v>16</v>
      </c>
      <c r="C14">
        <f>IF((felv!G22)=0,"",(felv!G22))</f>
        <v>13</v>
      </c>
      <c r="D14" t="str">
        <f>IF((felv!I22)=0,"",(felv!I22))</f>
        <v/>
      </c>
      <c r="E14" t="str">
        <f>IF((felv!K22)=0,"",(felv!K22))</f>
        <v/>
      </c>
      <c r="F14" t="str">
        <f>IF((felv!M22)=0,"",(felv!M22))</f>
        <v/>
      </c>
      <c r="G14" t="str">
        <f>IF((felv!O22)=0,"",(felv!O22))</f>
        <v/>
      </c>
      <c r="H14">
        <f>számit!E22</f>
        <v>17.267390809347361</v>
      </c>
      <c r="I14">
        <f>számit!G22</f>
        <v>15.516265053726723</v>
      </c>
      <c r="J14">
        <f>számit!I22</f>
        <v>14.501572777714671</v>
      </c>
      <c r="K14">
        <f>számit!K22</f>
        <v>0</v>
      </c>
      <c r="L14">
        <f>számit!M22</f>
        <v>0</v>
      </c>
      <c r="M14">
        <f>számit!O22</f>
        <v>0</v>
      </c>
      <c r="O14">
        <f>HLOOKUP($O$1,$B:$G,14,FALSE)</f>
        <v>16</v>
      </c>
      <c r="P14">
        <f>HLOOKUP($O$1,$H:$M,14,FALSE)</f>
        <v>17.267390809347361</v>
      </c>
    </row>
    <row r="15" spans="1:16" x14ac:dyDescent="0.25">
      <c r="A15">
        <v>20</v>
      </c>
      <c r="B15" t="str">
        <f>IF((felv!E23)=0,"",(felv!E23))</f>
        <v/>
      </c>
      <c r="C15" t="str">
        <f>IF((felv!G23)=0,"",(felv!G23))</f>
        <v/>
      </c>
      <c r="D15" t="str">
        <f>IF((felv!I23)=0,"",(felv!I23))</f>
        <v/>
      </c>
      <c r="E15" t="str">
        <f>IF((felv!K23)=0,"",(felv!K23))</f>
        <v/>
      </c>
      <c r="F15" t="str">
        <f>IF((felv!M23)=0,"",(felv!M23))</f>
        <v/>
      </c>
      <c r="G15" t="str">
        <f>IF((felv!O23)=0,"",(felv!O23))</f>
        <v/>
      </c>
      <c r="H15">
        <f>számit!E23</f>
        <v>17.96929246020504</v>
      </c>
      <c r="I15">
        <f>számit!G23</f>
        <v>16.104942699599622</v>
      </c>
      <c r="J15">
        <f>számit!I23</f>
        <v>15.11038546735422</v>
      </c>
      <c r="K15">
        <f>számit!K23</f>
        <v>0</v>
      </c>
      <c r="L15">
        <f>számit!M23</f>
        <v>0</v>
      </c>
      <c r="M15">
        <f>számit!O23</f>
        <v>0</v>
      </c>
      <c r="O15" t="str">
        <f>HLOOKUP($O$1,$B:$G,15,FALSE)</f>
        <v/>
      </c>
      <c r="P15">
        <f>HLOOKUP($O$1,$H:$M,15,FALSE)</f>
        <v>17.96929246020504</v>
      </c>
    </row>
    <row r="16" spans="1:16" x14ac:dyDescent="0.25">
      <c r="A16">
        <v>21</v>
      </c>
      <c r="B16">
        <f>IF((felv!E24)=0,"",(felv!E24))</f>
        <v>20</v>
      </c>
      <c r="C16">
        <f>IF((felv!G24)=0,"",(felv!G24))</f>
        <v>17</v>
      </c>
      <c r="D16">
        <f>IF((felv!I24)=0,"",(felv!I24))</f>
        <v>15</v>
      </c>
      <c r="E16" t="str">
        <f>IF((felv!K24)=0,"",(felv!K24))</f>
        <v/>
      </c>
      <c r="F16" t="str">
        <f>IF((felv!M24)=0,"",(felv!M24))</f>
        <v/>
      </c>
      <c r="G16" t="str">
        <f>IF((felv!O24)=0,"",(felv!O24))</f>
        <v/>
      </c>
      <c r="H16">
        <f>számit!E24</f>
        <v>18.636941071686181</v>
      </c>
      <c r="I16">
        <f>számit!G24</f>
        <v>16.664892676062518</v>
      </c>
      <c r="J16">
        <f>számit!I24</f>
        <v>15.689487890597221</v>
      </c>
      <c r="K16">
        <f>számit!K24</f>
        <v>0</v>
      </c>
      <c r="L16">
        <f>számit!M24</f>
        <v>0</v>
      </c>
      <c r="M16">
        <f>számit!O24</f>
        <v>0</v>
      </c>
      <c r="O16">
        <f>HLOOKUP($O$1,$B:$G,16,FALSE)</f>
        <v>20</v>
      </c>
      <c r="P16">
        <f>HLOOKUP($O$1,$H:$M,16,FALSE)</f>
        <v>18.636941071686181</v>
      </c>
    </row>
    <row r="17" spans="1:16" x14ac:dyDescent="0.25">
      <c r="A17">
        <v>22</v>
      </c>
      <c r="B17" t="str">
        <f>IF((felv!E25)=0,"",(felv!E25))</f>
        <v/>
      </c>
      <c r="C17" t="str">
        <f>IF((felv!G25)=0,"",(felv!G25))</f>
        <v/>
      </c>
      <c r="D17" t="str">
        <f>IF((felv!I25)=0,"",(felv!I25))</f>
        <v/>
      </c>
      <c r="E17" t="str">
        <f>IF((felv!K25)=0,"",(felv!K25))</f>
        <v/>
      </c>
      <c r="F17" t="str">
        <f>IF((felv!M25)=0,"",(felv!M25))</f>
        <v/>
      </c>
      <c r="G17" t="str">
        <f>IF((felv!O25)=0,"",(felv!O25))</f>
        <v/>
      </c>
      <c r="H17">
        <f>számit!E25</f>
        <v>19.273524784273413</v>
      </c>
      <c r="I17">
        <f>számit!G25</f>
        <v>17.198788843522681</v>
      </c>
      <c r="J17">
        <f>számit!I25</f>
        <v>16.241645364179718</v>
      </c>
      <c r="K17">
        <f>számit!K25</f>
        <v>0</v>
      </c>
      <c r="L17">
        <f>számit!M25</f>
        <v>0</v>
      </c>
      <c r="M17">
        <f>számit!O25</f>
        <v>0</v>
      </c>
      <c r="O17" t="str">
        <f>HLOOKUP($O$1,$B:$G,17,FALSE)</f>
        <v/>
      </c>
      <c r="P17">
        <f>HLOOKUP($O$1,$H:$M,17,FALSE)</f>
        <v>19.273524784273413</v>
      </c>
    </row>
    <row r="18" spans="1:16" x14ac:dyDescent="0.25">
      <c r="A18">
        <v>23</v>
      </c>
      <c r="B18" t="str">
        <f>IF((felv!E26)=0,"",(felv!E26))</f>
        <v/>
      </c>
      <c r="C18" t="str">
        <f>IF((felv!G26)=0,"",(felv!G26))</f>
        <v/>
      </c>
      <c r="D18" t="str">
        <f>IF((felv!I26)=0,"",(felv!I26))</f>
        <v/>
      </c>
      <c r="E18" t="str">
        <f>IF((felv!K26)=0,"",(felv!K26))</f>
        <v/>
      </c>
      <c r="F18" t="str">
        <f>IF((felv!M26)=0,"",(felv!M26))</f>
        <v/>
      </c>
      <c r="G18" t="str">
        <f>IF((felv!O26)=0,"",(felv!O26))</f>
        <v/>
      </c>
      <c r="H18">
        <f>számit!E26</f>
        <v>19.881806352157547</v>
      </c>
      <c r="I18">
        <f>számit!G26</f>
        <v>17.708948295309629</v>
      </c>
      <c r="J18">
        <f>számit!I26</f>
        <v>16.769254234951255</v>
      </c>
      <c r="K18">
        <f>számit!K26</f>
        <v>0</v>
      </c>
      <c r="L18">
        <f>számit!M26</f>
        <v>0</v>
      </c>
      <c r="M18">
        <f>számit!O26</f>
        <v>0</v>
      </c>
      <c r="O18" t="str">
        <f>HLOOKUP($O$1,$B:$G,18,FALSE)</f>
        <v/>
      </c>
      <c r="P18">
        <f>HLOOKUP($O$1,$H:$M,18,FALSE)</f>
        <v>19.881806352157547</v>
      </c>
    </row>
    <row r="19" spans="1:16" x14ac:dyDescent="0.25">
      <c r="A19">
        <v>24</v>
      </c>
      <c r="B19" t="str">
        <f>IF((felv!E27)=0,"",(felv!E27))</f>
        <v/>
      </c>
      <c r="C19">
        <f>IF((felv!G27)=0,"",(felv!G27))</f>
        <v>20</v>
      </c>
      <c r="D19">
        <f>IF((felv!I27)=0,"",(felv!I27))</f>
        <v>18</v>
      </c>
      <c r="E19" t="str">
        <f>IF((felv!K27)=0,"",(felv!K27))</f>
        <v/>
      </c>
      <c r="F19" t="str">
        <f>IF((felv!M27)=0,"",(felv!M27))</f>
        <v/>
      </c>
      <c r="G19" t="str">
        <f>IF((felv!O27)=0,"",(felv!O27))</f>
        <v/>
      </c>
      <c r="H19">
        <f>számit!E27</f>
        <v>20.464195609410432</v>
      </c>
      <c r="I19">
        <f>számit!G27</f>
        <v>18.197392134303836</v>
      </c>
      <c r="J19">
        <f>számit!I27</f>
        <v>17.274404735298496</v>
      </c>
      <c r="K19">
        <f>számit!K27</f>
        <v>0</v>
      </c>
      <c r="L19">
        <f>számit!M27</f>
        <v>0</v>
      </c>
      <c r="M19">
        <f>számit!O27</f>
        <v>0</v>
      </c>
      <c r="O19" t="str">
        <f>HLOOKUP($O$1,$B:$G,19,FALSE)</f>
        <v/>
      </c>
      <c r="P19">
        <f>HLOOKUP($O$1,$H:$M,19,FALSE)</f>
        <v>20.464195609410432</v>
      </c>
    </row>
    <row r="20" spans="1:16" x14ac:dyDescent="0.25">
      <c r="A20">
        <v>25</v>
      </c>
      <c r="B20">
        <f>IF((felv!E28)=0,"",(felv!E28))</f>
        <v>22</v>
      </c>
      <c r="C20">
        <f>IF((felv!G28)=0,"",(felv!G28))</f>
        <v>22</v>
      </c>
      <c r="D20" t="str">
        <f>IF((felv!I28)=0,"",(felv!I28))</f>
        <v/>
      </c>
      <c r="E20" t="str">
        <f>IF((felv!K28)=0,"",(felv!K28))</f>
        <v/>
      </c>
      <c r="F20" t="str">
        <f>IF((felv!M28)=0,"",(felv!M28))</f>
        <v/>
      </c>
      <c r="G20" t="str">
        <f>IF((felv!O28)=0,"",(felv!O28))</f>
        <v/>
      </c>
      <c r="H20">
        <f>számit!E28</f>
        <v>21.022807133337515</v>
      </c>
      <c r="I20">
        <f>számit!G28</f>
        <v>18.665893834593387</v>
      </c>
      <c r="J20">
        <f>számit!I28</f>
        <v>17.758930998956835</v>
      </c>
      <c r="K20">
        <f>számit!K28</f>
        <v>0</v>
      </c>
      <c r="L20">
        <f>számit!M28</f>
        <v>0</v>
      </c>
      <c r="M20">
        <f>számit!O28</f>
        <v>0</v>
      </c>
      <c r="O20">
        <f>HLOOKUP($O$1,$B:$G,20,FALSE)</f>
        <v>22</v>
      </c>
      <c r="P20">
        <f>HLOOKUP($O$1,$H:$M,20,FALSE)</f>
        <v>21.022807133337515</v>
      </c>
    </row>
    <row r="21" spans="1:16" x14ac:dyDescent="0.25">
      <c r="A21">
        <v>26</v>
      </c>
      <c r="B21" t="str">
        <f>IF((felv!E29)=0,"",(felv!E29))</f>
        <v/>
      </c>
      <c r="C21" t="str">
        <f>IF((felv!G29)=0,"",(felv!G29))</f>
        <v/>
      </c>
      <c r="D21" t="str">
        <f>IF((felv!I29)=0,"",(felv!I29))</f>
        <v/>
      </c>
      <c r="E21" t="str">
        <f>IF((felv!K29)=0,"",(felv!K29))</f>
        <v/>
      </c>
      <c r="F21" t="str">
        <f>IF((felv!M29)=0,"",(felv!M29))</f>
        <v/>
      </c>
      <c r="G21" t="str">
        <f>IF((felv!O29)=0,"",(felv!O29))</f>
        <v/>
      </c>
      <c r="H21">
        <f>számit!E29</f>
        <v>21.559506591596239</v>
      </c>
      <c r="I21">
        <f>számit!G29</f>
        <v>19.116018112322241</v>
      </c>
      <c r="J21">
        <f>számit!I29</f>
        <v>18.224451261391494</v>
      </c>
      <c r="K21">
        <f>számit!K29</f>
        <v>0</v>
      </c>
      <c r="L21">
        <f>számit!M29</f>
        <v>0</v>
      </c>
      <c r="M21">
        <f>számit!O29</f>
        <v>0</v>
      </c>
      <c r="O21" t="str">
        <f>HLOOKUP($O$1,$B:$G,21,FALSE)</f>
        <v/>
      </c>
      <c r="P21">
        <f>HLOOKUP($O$1,$H:$M,21,FALSE)</f>
        <v>21.559506591596239</v>
      </c>
    </row>
    <row r="22" spans="1:16" x14ac:dyDescent="0.25">
      <c r="A22">
        <v>27</v>
      </c>
      <c r="B22" t="str">
        <f>IF((felv!E30)=0,"",(felv!E30))</f>
        <v/>
      </c>
      <c r="C22">
        <f>IF((felv!G30)=0,"",(felv!G30))</f>
        <v>21</v>
      </c>
      <c r="D22" t="str">
        <f>IF((felv!I30)=0,"",(felv!I30))</f>
        <v/>
      </c>
      <c r="E22" t="str">
        <f>IF((felv!K30)=0,"",(felv!K30))</f>
        <v/>
      </c>
      <c r="F22" t="str">
        <f>IF((felv!M30)=0,"",(felv!M30))</f>
        <v/>
      </c>
      <c r="G22" t="str">
        <f>IF((felv!O30)=0,"",(felv!O30))</f>
        <v/>
      </c>
      <c r="H22">
        <f>számit!E30</f>
        <v>22.075948337663931</v>
      </c>
      <c r="I22">
        <f>számit!G30</f>
        <v>19.549152456619804</v>
      </c>
      <c r="J22">
        <f>számit!I30</f>
        <v>18.672400469206316</v>
      </c>
      <c r="K22">
        <f>számit!K30</f>
        <v>0</v>
      </c>
      <c r="L22">
        <f>számit!M30</f>
        <v>0</v>
      </c>
      <c r="M22">
        <f>számit!O30</f>
        <v>0</v>
      </c>
      <c r="O22" t="str">
        <f>HLOOKUP($O$1,$B:$G,22,FALSE)</f>
        <v/>
      </c>
      <c r="P22">
        <f>HLOOKUP($O$1,$H:$M,22,FALSE)</f>
        <v>22.075948337663931</v>
      </c>
    </row>
    <row r="23" spans="1:16" x14ac:dyDescent="0.25">
      <c r="A23">
        <v>28</v>
      </c>
      <c r="B23" t="str">
        <f>IF((felv!E31)=0,"",(felv!E31))</f>
        <v/>
      </c>
      <c r="C23" t="str">
        <f>IF((felv!G31)=0,"",(felv!G31))</f>
        <v/>
      </c>
      <c r="D23">
        <f>IF((felv!I31)=0,"",(felv!I31))</f>
        <v>19.5</v>
      </c>
      <c r="E23" t="str">
        <f>IF((felv!K31)=0,"",(felv!K31))</f>
        <v/>
      </c>
      <c r="F23" t="str">
        <f>IF((felv!M31)=0,"",(felv!M31))</f>
        <v/>
      </c>
      <c r="G23" t="str">
        <f>IF((felv!O31)=0,"",(felv!O31))</f>
        <v/>
      </c>
      <c r="H23">
        <f>számit!E31</f>
        <v>22.573606165770549</v>
      </c>
      <c r="I23">
        <f>számit!G31</f>
        <v>19.966532923444522</v>
      </c>
      <c r="J23">
        <f>számit!I31</f>
        <v>19.104056956236285</v>
      </c>
      <c r="K23">
        <f>számit!K31</f>
        <v>0</v>
      </c>
      <c r="L23">
        <f>számit!M31</f>
        <v>0</v>
      </c>
      <c r="M23">
        <f>számit!O31</f>
        <v>0</v>
      </c>
      <c r="O23" t="str">
        <f>HLOOKUP($O$1,$B:$G,23,FALSE)</f>
        <v/>
      </c>
      <c r="P23">
        <f>HLOOKUP($O$1,$H:$M,23,FALSE)</f>
        <v>22.573606165770549</v>
      </c>
    </row>
    <row r="24" spans="1:16" x14ac:dyDescent="0.25">
      <c r="A24">
        <v>29</v>
      </c>
      <c r="B24" t="str">
        <f>IF((felv!E32)=0,"",(felv!E32))</f>
        <v/>
      </c>
      <c r="C24" t="str">
        <f>IF((felv!G32)=0,"",(felv!G32))</f>
        <v/>
      </c>
      <c r="D24" t="str">
        <f>IF((felv!I32)=0,"",(felv!I32))</f>
        <v/>
      </c>
      <c r="E24" t="str">
        <f>IF((felv!K32)=0,"",(felv!K32))</f>
        <v/>
      </c>
      <c r="F24" t="str">
        <f>IF((felv!M32)=0,"",(felv!M32))</f>
        <v/>
      </c>
      <c r="G24" t="str">
        <f>IF((felv!O32)=0,"",(felv!O32))</f>
        <v/>
      </c>
      <c r="H24">
        <f>számit!E32</f>
        <v>23.05379866657205</v>
      </c>
      <c r="I24">
        <f>számit!G32</f>
        <v>20.369265401124597</v>
      </c>
      <c r="J24">
        <f>számit!I32</f>
        <v>19.5205644364516</v>
      </c>
      <c r="K24">
        <f>számit!K32</f>
        <v>0</v>
      </c>
      <c r="L24">
        <f>számit!M32</f>
        <v>0</v>
      </c>
      <c r="M24">
        <f>számit!O32</f>
        <v>0</v>
      </c>
      <c r="O24" t="str">
        <f>HLOOKUP($O$1,$B:$G,24,FALSE)</f>
        <v/>
      </c>
      <c r="P24">
        <f>HLOOKUP($O$1,$H:$M,24,FALSE)</f>
        <v>23.05379866657205</v>
      </c>
    </row>
    <row r="25" spans="1:16" x14ac:dyDescent="0.25">
      <c r="A25">
        <v>30</v>
      </c>
      <c r="B25">
        <f>IF((felv!E33)=0,"",(felv!E33))</f>
        <v>24</v>
      </c>
      <c r="C25">
        <f>IF((felv!G33)=0,"",(felv!G33))</f>
        <v>22</v>
      </c>
      <c r="D25" t="str">
        <f>IF((felv!I33)=0,"",(felv!I33))</f>
        <v/>
      </c>
      <c r="E25" t="str">
        <f>IF((felv!K33)=0,"",(felv!K33))</f>
        <v/>
      </c>
      <c r="F25" t="str">
        <f>IF((felv!M33)=0,"",(felv!M33))</f>
        <v/>
      </c>
      <c r="G25" t="str">
        <f>IF((felv!O33)=0,"",(felv!O33))</f>
        <v/>
      </c>
      <c r="H25">
        <f>számit!E33</f>
        <v>23.517710282542907</v>
      </c>
      <c r="I25">
        <f>számit!G33</f>
        <v>20.758343269297601</v>
      </c>
      <c r="J25">
        <f>számit!I33</f>
        <v>19.922950266901111</v>
      </c>
      <c r="K25">
        <f>számit!K33</f>
        <v>0</v>
      </c>
      <c r="L25">
        <f>számit!M33</f>
        <v>0</v>
      </c>
      <c r="M25">
        <f>számit!O33</f>
        <v>0</v>
      </c>
      <c r="O25">
        <f>HLOOKUP($O$1,$B:$G,25,FALSE)</f>
        <v>24</v>
      </c>
      <c r="P25">
        <f>HLOOKUP($O$1,$H:$M,25,FALSE)</f>
        <v>23.517710282542907</v>
      </c>
    </row>
    <row r="26" spans="1:16" x14ac:dyDescent="0.25">
      <c r="A26">
        <v>31</v>
      </c>
      <c r="B26" t="str">
        <f>IF((felv!E34)=0,"",(felv!E34))</f>
        <v/>
      </c>
      <c r="C26" t="str">
        <f>IF((felv!G34)=0,"",(felv!G34))</f>
        <v/>
      </c>
      <c r="D26" t="str">
        <f>IF((felv!I34)=0,"",(felv!I34))</f>
        <v/>
      </c>
      <c r="E26" t="str">
        <f>IF((felv!K34)=0,"",(felv!K34))</f>
        <v/>
      </c>
      <c r="F26" t="str">
        <f>IF((felv!M34)=0,"",(felv!M34))</f>
        <v/>
      </c>
      <c r="G26" t="str">
        <f>IF((felv!O34)=0,"",(felv!O34))</f>
        <v/>
      </c>
      <c r="H26">
        <f>számit!E34</f>
        <v>23.966408909636243</v>
      </c>
      <c r="I26">
        <f>számit!G34</f>
        <v>21.134662161240566</v>
      </c>
      <c r="J26">
        <f>számit!I34</f>
        <v>20.312140714970958</v>
      </c>
      <c r="K26">
        <f>számit!K34</f>
        <v>0</v>
      </c>
      <c r="L26">
        <f>számit!M34</f>
        <v>0</v>
      </c>
      <c r="M26">
        <f>számit!O34</f>
        <v>0</v>
      </c>
      <c r="O26" t="str">
        <f>HLOOKUP($O$1,$B:$G,26,FALSE)</f>
        <v/>
      </c>
      <c r="P26">
        <f>HLOOKUP($O$1,$H:$M,26,FALSE)</f>
        <v>23.966408909636243</v>
      </c>
    </row>
    <row r="27" spans="1:16" x14ac:dyDescent="0.25">
      <c r="A27">
        <v>32</v>
      </c>
      <c r="B27" t="str">
        <f>IF((felv!E35)=0,"",(felv!E35))</f>
        <v/>
      </c>
      <c r="C27" t="str">
        <f>IF((felv!G35)=0,"",(felv!G35))</f>
        <v/>
      </c>
      <c r="D27" t="str">
        <f>IF((felv!I35)=0,"",(felv!I35))</f>
        <v/>
      </c>
      <c r="E27" t="str">
        <f>IF((felv!K35)=0,"",(felv!K35))</f>
        <v/>
      </c>
      <c r="F27" t="str">
        <f>IF((felv!M35)=0,"",(felv!M35))</f>
        <v/>
      </c>
      <c r="G27" t="str">
        <f>IF((felv!O35)=0,"",(felv!O35))</f>
        <v/>
      </c>
      <c r="H27">
        <f>számit!E35</f>
        <v>24.400860703494793</v>
      </c>
      <c r="I27">
        <f>számit!G35</f>
        <v>21.49903238168584</v>
      </c>
      <c r="J27">
        <f>számit!I35</f>
        <v>20.688973800937561</v>
      </c>
      <c r="K27">
        <f>számit!K35</f>
        <v>0</v>
      </c>
      <c r="L27">
        <f>számit!M35</f>
        <v>0</v>
      </c>
      <c r="M27">
        <f>számit!O35</f>
        <v>0</v>
      </c>
      <c r="O27" t="str">
        <f>HLOOKUP($O$1,$B:$G,27,FALSE)</f>
        <v/>
      </c>
      <c r="P27">
        <f>HLOOKUP($O$1,$H:$M,27,FALSE)</f>
        <v>24.400860703494793</v>
      </c>
    </row>
    <row r="28" spans="1:16" x14ac:dyDescent="0.25">
      <c r="A28">
        <v>33</v>
      </c>
      <c r="B28" t="str">
        <f>IF((felv!E36)=0,"",(felv!E36))</f>
        <v/>
      </c>
      <c r="C28" t="str">
        <f>IF((felv!G36)=0,"",(felv!G36))</f>
        <v/>
      </c>
      <c r="D28">
        <f>IF((felv!I36)=0,"",(felv!I36))</f>
        <v>22</v>
      </c>
      <c r="E28" t="str">
        <f>IF((felv!K36)=0,"",(felv!K36))</f>
        <v/>
      </c>
      <c r="F28" t="str">
        <f>IF((felv!M36)=0,"",(felv!M36))</f>
        <v/>
      </c>
      <c r="G28" t="str">
        <f>IF((felv!O36)=0,"",(felv!O36))</f>
        <v/>
      </c>
      <c r="H28">
        <f>számit!E36</f>
        <v>24.821942606611273</v>
      </c>
      <c r="I28">
        <f>számit!G36</f>
        <v>21.852189413220653</v>
      </c>
      <c r="J28">
        <f>számit!I36</f>
        <v>21.054210163726601</v>
      </c>
      <c r="K28">
        <f>számit!K36</f>
        <v>0</v>
      </c>
      <c r="L28">
        <f>számit!M36</f>
        <v>0</v>
      </c>
      <c r="M28">
        <f>számit!O36</f>
        <v>0</v>
      </c>
      <c r="O28" t="str">
        <f>HLOOKUP($O$1,$B:$G,28,FALSE)</f>
        <v/>
      </c>
      <c r="P28">
        <f>HLOOKUP($O$1,$H:$M,28,FALSE)</f>
        <v>24.821942606611273</v>
      </c>
    </row>
    <row r="29" spans="1:16" x14ac:dyDescent="0.25">
      <c r="A29">
        <v>34</v>
      </c>
      <c r="B29" t="str">
        <f>IF((felv!E37)=0,"",(felv!E37))</f>
        <v/>
      </c>
      <c r="C29" t="str">
        <f>IF((felv!G37)=0,"",(felv!G37))</f>
        <v/>
      </c>
      <c r="D29" t="str">
        <f>IF((felv!I37)=0,"",(felv!I37))</f>
        <v/>
      </c>
      <c r="E29" t="str">
        <f>IF((felv!K37)=0,"",(felv!K37))</f>
        <v/>
      </c>
      <c r="F29" t="str">
        <f>IF((felv!M37)=0,"",(felv!M37))</f>
        <v/>
      </c>
      <c r="G29" t="str">
        <f>IF((felv!O37)=0,"",(felv!O37))</f>
        <v/>
      </c>
      <c r="H29">
        <f>számit!E37</f>
        <v>25.230453004860145</v>
      </c>
      <c r="I29">
        <f>számit!G37</f>
        <v>22.194802853810078</v>
      </c>
      <c r="J29">
        <f>számit!I37</f>
        <v>21.408542304133611</v>
      </c>
      <c r="K29">
        <f>számit!K37</f>
        <v>0</v>
      </c>
      <c r="L29">
        <f>számit!M37</f>
        <v>0</v>
      </c>
      <c r="M29">
        <f>számit!O37</f>
        <v>0</v>
      </c>
      <c r="O29" t="str">
        <f>HLOOKUP($O$1,$B:$G,29,FALSE)</f>
        <v/>
      </c>
      <c r="P29">
        <f>HLOOKUP($O$1,$H:$M,29,FALSE)</f>
        <v>25.230453004860145</v>
      </c>
    </row>
    <row r="30" spans="1:16" x14ac:dyDescent="0.25">
      <c r="A30">
        <v>35</v>
      </c>
      <c r="B30" t="str">
        <f>IF((felv!E38)=0,"",(felv!E38))</f>
        <v/>
      </c>
      <c r="C30" t="str">
        <f>IF((felv!G38)=0,"",(felv!G38))</f>
        <v/>
      </c>
      <c r="D30" t="str">
        <f>IF((felv!I38)=0,"",(felv!I38))</f>
        <v/>
      </c>
      <c r="E30" t="str">
        <f>IF((felv!K38)=0,"",(felv!K38))</f>
        <v/>
      </c>
      <c r="F30" t="str">
        <f>IF((felv!M38)=0,"",(felv!M38))</f>
        <v/>
      </c>
      <c r="G30" t="str">
        <f>IF((felv!O38)=0,"",(felv!O38))</f>
        <v/>
      </c>
      <c r="H30">
        <f>számit!E38</f>
        <v>25.627120838903018</v>
      </c>
      <c r="I30">
        <f>számit!G38</f>
        <v>22.527484058438286</v>
      </c>
      <c r="J30">
        <f>számit!I38</f>
        <v>21.752602487838907</v>
      </c>
      <c r="K30">
        <f>számit!K38</f>
        <v>0</v>
      </c>
      <c r="L30">
        <f>számit!M38</f>
        <v>0</v>
      </c>
      <c r="M30">
        <f>számit!O38</f>
        <v>0</v>
      </c>
      <c r="O30" t="str">
        <f>HLOOKUP($O$1,$B:$G,30,FALSE)</f>
        <v/>
      </c>
      <c r="P30">
        <f>HLOOKUP($O$1,$H:$M,30,FALSE)</f>
        <v>25.627120838903018</v>
      </c>
    </row>
    <row r="31" spans="1:16" x14ac:dyDescent="0.25">
      <c r="A31">
        <v>36</v>
      </c>
      <c r="B31">
        <f>IF((felv!E39)=0,"",(felv!E39))</f>
        <v>26</v>
      </c>
      <c r="C31">
        <f>IF((felv!G39)=0,"",(felv!G39))</f>
        <v>23</v>
      </c>
      <c r="D31" t="str">
        <f>IF((felv!I39)=0,"",(felv!I39))</f>
        <v/>
      </c>
      <c r="E31" t="str">
        <f>IF((felv!K39)=0,"",(felv!K39))</f>
        <v/>
      </c>
      <c r="F31" t="str">
        <f>IF((felv!M39)=0,"",(felv!M39))</f>
        <v/>
      </c>
      <c r="G31" t="str">
        <f>IF((felv!O39)=0,"",(felv!O39))</f>
        <v/>
      </c>
      <c r="H31">
        <f>számit!E39</f>
        <v>26.012613431748292</v>
      </c>
      <c r="I31">
        <f>számit!G39</f>
        <v>22.850792704001808</v>
      </c>
      <c r="J31">
        <f>számit!I39</f>
        <v>22.08696953484538</v>
      </c>
      <c r="K31">
        <f>számit!K39</f>
        <v>0</v>
      </c>
      <c r="L31">
        <f>számit!M39</f>
        <v>0</v>
      </c>
      <c r="M31">
        <f>számit!O39</f>
        <v>0</v>
      </c>
      <c r="O31">
        <f>HLOOKUP($O$1,$B:$G,31,FALSE)</f>
        <v>26</v>
      </c>
      <c r="P31">
        <f>HLOOKUP($O$1,$H:$M,31,FALSE)</f>
        <v>26.012613431748292</v>
      </c>
    </row>
    <row r="32" spans="1:16" x14ac:dyDescent="0.25">
      <c r="A32">
        <v>37</v>
      </c>
      <c r="B32" t="str">
        <f>IF((felv!E40)=0,"",(felv!E40))</f>
        <v/>
      </c>
      <c r="C32" t="str">
        <f>IF((felv!G40)=0,"",(felv!G40))</f>
        <v/>
      </c>
      <c r="D32">
        <f>IF((felv!I40)=0,"",(felv!I40))</f>
        <v>21</v>
      </c>
      <c r="E32" t="str">
        <f>IF((felv!K40)=0,"",(felv!K40))</f>
        <v/>
      </c>
      <c r="F32" t="str">
        <f>IF((felv!M40)=0,"",(felv!M40))</f>
        <v/>
      </c>
      <c r="G32" t="str">
        <f>IF((felv!O40)=0,"",(felv!O40))</f>
        <v/>
      </c>
      <c r="H32">
        <f>számit!E40</f>
        <v>26.387543243609088</v>
      </c>
      <c r="I32">
        <f>számit!G40</f>
        <v>23.165242454538909</v>
      </c>
      <c r="J32">
        <f>számit!I40</f>
        <v>22.412174678480667</v>
      </c>
      <c r="K32">
        <f>számit!K40</f>
        <v>0</v>
      </c>
      <c r="L32">
        <f>számit!M40</f>
        <v>0</v>
      </c>
      <c r="M32">
        <f>számit!O40</f>
        <v>0</v>
      </c>
      <c r="O32" t="str">
        <f>HLOOKUP($O$1,$B:$G,32,FALSE)</f>
        <v/>
      </c>
      <c r="P32">
        <f>HLOOKUP($O$1,$H:$M,32,FALSE)</f>
        <v>26.387543243609088</v>
      </c>
    </row>
    <row r="33" spans="1:16" x14ac:dyDescent="0.25">
      <c r="A33">
        <v>38</v>
      </c>
      <c r="B33" t="str">
        <f>IF((felv!E41)=0,"",(felv!E41))</f>
        <v/>
      </c>
      <c r="C33" t="str">
        <f>IF((felv!G41)=0,"",(felv!G41))</f>
        <v/>
      </c>
      <c r="D33" t="str">
        <f>IF((felv!I41)=0,"",(felv!I41))</f>
        <v/>
      </c>
      <c r="E33" t="str">
        <f>IF((felv!K41)=0,"",(felv!K41))</f>
        <v/>
      </c>
      <c r="F33" t="str">
        <f>IF((felv!M41)=0,"",(felv!M41))</f>
        <v/>
      </c>
      <c r="G33" t="str">
        <f>IF((felv!O41)=0,"",(felv!O41))</f>
        <v/>
      </c>
      <c r="H33">
        <f>számit!E41</f>
        <v>26.75247372576959</v>
      </c>
      <c r="I33">
        <f>számit!G41</f>
        <v>23.471305870806706</v>
      </c>
      <c r="J33">
        <f>számit!I41</f>
        <v>22.728706642900633</v>
      </c>
      <c r="K33">
        <f>számit!K41</f>
        <v>0</v>
      </c>
      <c r="L33">
        <f>számit!M41</f>
        <v>0</v>
      </c>
      <c r="M33">
        <f>számit!O41</f>
        <v>0</v>
      </c>
      <c r="O33" t="str">
        <f>HLOOKUP($O$1,$B:$G,33,FALSE)</f>
        <v/>
      </c>
      <c r="P33">
        <f>HLOOKUP($O$1,$H:$M,33,FALSE)</f>
        <v>26.75247372576959</v>
      </c>
    </row>
    <row r="34" spans="1:16" x14ac:dyDescent="0.25">
      <c r="A34">
        <v>39</v>
      </c>
      <c r="B34" t="str">
        <f>IF((felv!E42)=0,"",(felv!E42))</f>
        <v/>
      </c>
      <c r="C34">
        <f>IF((felv!G42)=0,"",(felv!G42))</f>
        <v>23.5</v>
      </c>
      <c r="D34" t="str">
        <f>IF((felv!I42)=0,"",(felv!I42))</f>
        <v/>
      </c>
      <c r="E34" t="str">
        <f>IF((felv!K42)=0,"",(felv!K42))</f>
        <v/>
      </c>
      <c r="F34" t="str">
        <f>IF((felv!M42)=0,"",(felv!M42))</f>
        <v/>
      </c>
      <c r="G34" t="str">
        <f>IF((felv!O42)=0,"",(felv!O42))</f>
        <v/>
      </c>
      <c r="H34">
        <f>számit!E42</f>
        <v>27.107924413934107</v>
      </c>
      <c r="I34">
        <f>számit!G42</f>
        <v>23.769418682020213</v>
      </c>
      <c r="J34">
        <f>számit!I42</f>
        <v>23.037016060938377</v>
      </c>
      <c r="K34">
        <f>számit!K42</f>
        <v>0</v>
      </c>
      <c r="L34">
        <f>számit!M42</f>
        <v>0</v>
      </c>
      <c r="M34">
        <f>számit!O42</f>
        <v>0</v>
      </c>
      <c r="O34" t="str">
        <f>HLOOKUP($O$1,$B:$G,34,FALSE)</f>
        <v/>
      </c>
      <c r="P34">
        <f>HLOOKUP($O$1,$H:$M,34,FALSE)</f>
        <v>27.107924413934107</v>
      </c>
    </row>
    <row r="35" spans="1:16" x14ac:dyDescent="0.25">
      <c r="A35">
        <v>40</v>
      </c>
      <c r="B35" t="str">
        <f>IF((felv!E43)=0,"",(felv!E43))</f>
        <v/>
      </c>
      <c r="C35" t="str">
        <f>IF((felv!G43)=0,"",(felv!G43))</f>
        <v/>
      </c>
      <c r="D35" t="str">
        <f>IF((felv!I43)=0,"",(felv!I43))</f>
        <v/>
      </c>
      <c r="E35" t="str">
        <f>IF((felv!K43)=0,"",(felv!K43))</f>
        <v/>
      </c>
      <c r="F35" t="str">
        <f>IF((felv!M43)=0,"",(felv!M43))</f>
        <v/>
      </c>
      <c r="G35" t="str">
        <f>IF((felv!O43)=0,"",(felv!O43))</f>
        <v/>
      </c>
      <c r="H35">
        <f>számit!E43</f>
        <v>27.454375376627269</v>
      </c>
      <c r="I35">
        <f>számit!G43</f>
        <v>24.059983516679598</v>
      </c>
      <c r="J35">
        <f>számit!I43</f>
        <v>23.337519332540175</v>
      </c>
      <c r="K35">
        <f>számit!K43</f>
        <v>0</v>
      </c>
      <c r="L35">
        <f>számit!M43</f>
        <v>0</v>
      </c>
      <c r="M35">
        <f>számit!O43</f>
        <v>0</v>
      </c>
      <c r="O35" t="str">
        <f>HLOOKUP($O$1,$B:$G,35,FALSE)</f>
        <v/>
      </c>
      <c r="P35">
        <f>HLOOKUP($O$1,$H:$M,35,FALSE)</f>
        <v>27.454375376627269</v>
      </c>
    </row>
    <row r="36" spans="1:16" x14ac:dyDescent="0.25">
      <c r="A36">
        <v>41</v>
      </c>
      <c r="B36" t="str">
        <f>IF((felv!E44)=0,"",(felv!E44))</f>
        <v/>
      </c>
      <c r="C36" t="str">
        <f>IF((felv!G44)=0,"",(felv!G44))</f>
        <v/>
      </c>
      <c r="D36">
        <f>IF((felv!I44)=0,"",(felv!I44))</f>
        <v>23</v>
      </c>
      <c r="E36" t="str">
        <f>IF((felv!K44)=0,"",(felv!K44))</f>
        <v/>
      </c>
      <c r="F36" t="str">
        <f>IF((felv!M44)=0,"",(felv!M44))</f>
        <v/>
      </c>
      <c r="G36" t="str">
        <f>IF((felv!O44)=0,"",(felv!O44))</f>
        <v/>
      </c>
      <c r="H36">
        <f>számit!E44</f>
        <v>27.79227111423031</v>
      </c>
      <c r="I36">
        <f>számit!G44</f>
        <v>24.343373172651464</v>
      </c>
      <c r="J36">
        <f>számit!I44</f>
        <v>23.630602006696122</v>
      </c>
      <c r="K36">
        <f>számit!K44</f>
        <v>0</v>
      </c>
      <c r="L36">
        <f>számit!M44</f>
        <v>0</v>
      </c>
      <c r="M36">
        <f>számit!O44</f>
        <v>0</v>
      </c>
      <c r="O36" t="str">
        <f>HLOOKUP($O$1,$B:$G,36,FALSE)</f>
        <v/>
      </c>
      <c r="P36">
        <f>HLOOKUP($O$1,$H:$M,36,FALSE)</f>
        <v>27.79227111423031</v>
      </c>
    </row>
    <row r="37" spans="1:16" x14ac:dyDescent="0.25">
      <c r="A37">
        <v>42</v>
      </c>
      <c r="B37" t="str">
        <f>IF((felv!E45)=0,"",(felv!E45))</f>
        <v/>
      </c>
      <c r="C37" t="str">
        <f>IF((felv!G45)=0,"",(felv!G45))</f>
        <v/>
      </c>
      <c r="D37" t="str">
        <f>IF((felv!I45)=0,"",(felv!I45))</f>
        <v/>
      </c>
      <c r="E37" t="str">
        <f>IF((felv!K45)=0,"",(felv!K45))</f>
        <v/>
      </c>
      <c r="F37" t="str">
        <f>IF((felv!M45)=0,"",(felv!M45))</f>
        <v/>
      </c>
      <c r="G37" t="str">
        <f>IF((felv!O45)=0,"",(felv!O45))</f>
        <v/>
      </c>
      <c r="H37">
        <f>számit!E45</f>
        <v>28.122023988108417</v>
      </c>
      <c r="I37">
        <f>számit!G45</f>
        <v>24.619933493142501</v>
      </c>
      <c r="J37">
        <f>számit!I45</f>
        <v>23.916621755783176</v>
      </c>
      <c r="K37">
        <f>számit!K45</f>
        <v>0</v>
      </c>
      <c r="L37">
        <f>számit!M45</f>
        <v>0</v>
      </c>
      <c r="M37">
        <f>számit!O45</f>
        <v>0</v>
      </c>
      <c r="O37" t="str">
        <f>HLOOKUP($O$1,$B:$G,37,FALSE)</f>
        <v/>
      </c>
      <c r="P37">
        <f>HLOOKUP($O$1,$H:$M,37,FALSE)</f>
        <v>28.122023988108417</v>
      </c>
    </row>
    <row r="38" spans="1:16" x14ac:dyDescent="0.25">
      <c r="A38">
        <v>43</v>
      </c>
      <c r="B38">
        <f>IF((felv!E46)=0,"",(felv!E46))</f>
        <v>28</v>
      </c>
      <c r="C38">
        <f>IF((felv!G46)=0,"",(felv!G46))</f>
        <v>24</v>
      </c>
      <c r="D38" t="str">
        <f>IF((felv!I46)=0,"",(felv!I46))</f>
        <v/>
      </c>
      <c r="E38" t="str">
        <f>IF((felv!K46)=0,"",(felv!K46))</f>
        <v/>
      </c>
      <c r="F38" t="str">
        <f>IF((felv!M46)=0,"",(felv!M46))</f>
        <v/>
      </c>
      <c r="G38" t="str">
        <f>IF((felv!O46)=0,"",(felv!O46))</f>
        <v/>
      </c>
      <c r="H38">
        <f>számit!E46</f>
        <v>28.44401724619258</v>
      </c>
      <c r="I38">
        <f>számit!G46</f>
        <v>24.889985904223611</v>
      </c>
      <c r="J38">
        <f>számit!I46</f>
        <v>24.195910999882379</v>
      </c>
      <c r="K38">
        <f>számit!K46</f>
        <v>0</v>
      </c>
      <c r="L38">
        <f>számit!M46</f>
        <v>0</v>
      </c>
      <c r="M38">
        <f>számit!O46</f>
        <v>0</v>
      </c>
      <c r="O38">
        <f>HLOOKUP($O$1,$B:$G,38,FALSE)</f>
        <v>28</v>
      </c>
      <c r="P38">
        <f>HLOOKUP($O$1,$H:$M,38,FALSE)</f>
        <v>28.44401724619258</v>
      </c>
    </row>
    <row r="39" spans="1:16" x14ac:dyDescent="0.25">
      <c r="A39">
        <v>44</v>
      </c>
      <c r="B39" t="str">
        <f>IF((felv!E47)=0,"",(felv!E47))</f>
        <v/>
      </c>
      <c r="C39" t="str">
        <f>IF((felv!G47)=0,"",(felv!G47))</f>
        <v/>
      </c>
      <c r="D39">
        <f>IF((felv!I47)=0,"",(felv!I47))</f>
        <v>26</v>
      </c>
      <c r="E39" t="str">
        <f>IF((felv!K47)=0,"",(felv!K47))</f>
        <v/>
      </c>
      <c r="F39" t="str">
        <f>IF((felv!M47)=0,"",(felv!M47))</f>
        <v/>
      </c>
      <c r="G39" t="str">
        <f>IF((felv!O47)=0,"",(felv!O47))</f>
        <v/>
      </c>
      <c r="H39">
        <f>számit!E47</f>
        <v>28.758607700695634</v>
      </c>
      <c r="I39">
        <f>számit!G47</f>
        <v>25.153829660602657</v>
      </c>
      <c r="J39">
        <f>számit!I47</f>
        <v>24.468779229365666</v>
      </c>
      <c r="K39">
        <f>számit!K47</f>
        <v>0</v>
      </c>
      <c r="L39">
        <f>számit!M47</f>
        <v>0</v>
      </c>
      <c r="M39">
        <f>számit!O47</f>
        <v>0</v>
      </c>
      <c r="O39" t="str">
        <f>HLOOKUP($O$1,$B:$G,39,FALSE)</f>
        <v/>
      </c>
      <c r="P39">
        <f>HLOOKUP($O$1,$H:$M,39,FALSE)</f>
        <v>28.758607700695634</v>
      </c>
    </row>
    <row r="40" spans="1:16" x14ac:dyDescent="0.25">
      <c r="A40">
        <v>45</v>
      </c>
      <c r="B40" t="str">
        <f>IF((felv!E48)=0,"",(felv!E48))</f>
        <v/>
      </c>
      <c r="C40" t="str">
        <f>IF((felv!G48)=0,"",(felv!G48))</f>
        <v/>
      </c>
      <c r="D40" t="str">
        <f>IF((felv!I48)=0,"",(felv!I48))</f>
        <v/>
      </c>
      <c r="E40" t="str">
        <f>IF((felv!K48)=0,"",(felv!K48))</f>
        <v/>
      </c>
      <c r="F40" t="str">
        <f>IF((felv!M48)=0,"",(felv!M48))</f>
        <v/>
      </c>
      <c r="G40" t="str">
        <f>IF((felv!O48)=0,"",(felv!O48))</f>
        <v/>
      </c>
      <c r="H40">
        <f>számit!E48</f>
        <v>29.066128104880768</v>
      </c>
      <c r="I40">
        <f>számit!G48</f>
        <v>25.411743838995573</v>
      </c>
      <c r="J40">
        <f>számit!I48</f>
        <v>24.735515066447995</v>
      </c>
      <c r="K40">
        <f>számit!K48</f>
        <v>0</v>
      </c>
      <c r="L40">
        <f>számit!M48</f>
        <v>0</v>
      </c>
      <c r="M40">
        <f>számit!O48</f>
        <v>0</v>
      </c>
      <c r="O40" t="str">
        <f>HLOOKUP($O$1,$B:$G,40,FALSE)</f>
        <v/>
      </c>
      <c r="P40">
        <f>HLOOKUP($O$1,$H:$M,40,FALSE)</f>
        <v>29.066128104880768</v>
      </c>
    </row>
    <row r="41" spans="1:16" x14ac:dyDescent="0.25">
      <c r="A41">
        <v>46</v>
      </c>
      <c r="B41" t="str">
        <f>IF((felv!E49)=0,"",(felv!E49))</f>
        <v/>
      </c>
      <c r="C41" t="str">
        <f>IF((felv!G49)=0,"",(felv!G49))</f>
        <v/>
      </c>
      <c r="D41" t="str">
        <f>IF((felv!I49)=0,"",(felv!I49))</f>
        <v/>
      </c>
      <c r="E41" t="str">
        <f>IF((felv!K49)=0,"",(felv!K49))</f>
        <v/>
      </c>
      <c r="F41" t="str">
        <f>IF((felv!M49)=0,"",(felv!M49))</f>
        <v/>
      </c>
      <c r="G41" t="str">
        <f>IF((felv!O49)=0,"",(felv!O49))</f>
        <v/>
      </c>
      <c r="H41">
        <f>számit!E49</f>
        <v>29.366889268579776</v>
      </c>
      <c r="I41">
        <f>számit!G49</f>
        <v>25.663989112389611</v>
      </c>
      <c r="J41">
        <f>számit!I49</f>
        <v>24.996388100137217</v>
      </c>
      <c r="K41">
        <f>számit!K49</f>
        <v>0</v>
      </c>
      <c r="L41">
        <f>számit!M49</f>
        <v>0</v>
      </c>
      <c r="M41">
        <f>számit!O49</f>
        <v>0</v>
      </c>
      <c r="O41" t="str">
        <f>HLOOKUP($O$1,$B:$G,41,FALSE)</f>
        <v/>
      </c>
      <c r="P41">
        <f>HLOOKUP($O$1,$H:$M,41,FALSE)</f>
        <v>29.366889268579776</v>
      </c>
    </row>
    <row r="42" spans="1:16" x14ac:dyDescent="0.25">
      <c r="A42">
        <v>47</v>
      </c>
      <c r="B42">
        <f>IF((felv!E50)=0,"",(felv!E50))</f>
        <v>29.5</v>
      </c>
      <c r="C42">
        <f>IF((felv!G50)=0,"",(felv!G50))</f>
        <v>23.5</v>
      </c>
      <c r="D42" t="str">
        <f>IF((felv!I50)=0,"",(felv!I50))</f>
        <v/>
      </c>
      <c r="E42" t="str">
        <f>IF((felv!K50)=0,"",(felv!K50))</f>
        <v/>
      </c>
      <c r="F42" t="str">
        <f>IF((felv!M50)=0,"",(felv!M50))</f>
        <v/>
      </c>
      <c r="G42" t="str">
        <f>IF((felv!O50)=0,"",(felv!O50))</f>
        <v/>
      </c>
      <c r="H42">
        <f>számit!E50</f>
        <v>29.661181946180577</v>
      </c>
      <c r="I42">
        <f>számit!G50</f>
        <v>25.910809333478955</v>
      </c>
      <c r="J42">
        <f>számit!I50</f>
        <v>25.251650523829241</v>
      </c>
      <c r="K42">
        <f>számit!K50</f>
        <v>0</v>
      </c>
      <c r="L42">
        <f>számit!M50</f>
        <v>0</v>
      </c>
      <c r="M42">
        <f>számit!O50</f>
        <v>0</v>
      </c>
      <c r="O42">
        <f>HLOOKUP($O$1,$B:$G,42,FALSE)</f>
        <v>29.5</v>
      </c>
      <c r="P42">
        <f>HLOOKUP($O$1,$H:$M,42,FALSE)</f>
        <v>29.661181946180577</v>
      </c>
    </row>
    <row r="43" spans="1:16" x14ac:dyDescent="0.25">
      <c r="A43">
        <v>48</v>
      </c>
      <c r="B43" t="str">
        <f>IF((felv!E51)=0,"",(felv!E51))</f>
        <v/>
      </c>
      <c r="C43" t="str">
        <f>IF((felv!G51)=0,"",(felv!G51))</f>
        <v/>
      </c>
      <c r="D43" t="str">
        <f>IF((felv!I51)=0,"",(felv!I51))</f>
        <v/>
      </c>
      <c r="E43" t="str">
        <f>IF((felv!K51)=0,"",(felv!K51))</f>
        <v/>
      </c>
      <c r="F43" t="str">
        <f>IF((felv!M51)=0,"",(felv!M51))</f>
        <v/>
      </c>
      <c r="G43" t="str">
        <f>IF((felv!O51)=0,"",(felv!O51))</f>
        <v/>
      </c>
      <c r="H43">
        <f>számit!E51</f>
        <v>29.949278525832668</v>
      </c>
      <c r="I43">
        <f>számit!G51</f>
        <v>26.152432951383812</v>
      </c>
      <c r="J43">
        <f>számit!I51</f>
        <v>25.501538600484452</v>
      </c>
      <c r="K43">
        <f>számit!K51</f>
        <v>0</v>
      </c>
      <c r="L43">
        <f>számit!M51</f>
        <v>0</v>
      </c>
      <c r="M43">
        <f>számit!O51</f>
        <v>0</v>
      </c>
      <c r="O43" t="str">
        <f>HLOOKUP($O$1,$B:$G,43,FALSE)</f>
        <v/>
      </c>
      <c r="P43">
        <f>HLOOKUP($O$1,$H:$M,43,FALSE)</f>
        <v>29.949278525832668</v>
      </c>
    </row>
    <row r="44" spans="1:16" x14ac:dyDescent="0.25">
      <c r="A44">
        <v>49</v>
      </c>
      <c r="B44" t="str">
        <f>IF((felv!E52)=0,"",(felv!E52))</f>
        <v/>
      </c>
      <c r="C44" t="str">
        <f>IF((felv!G52)=0,"",(felv!G52))</f>
        <v/>
      </c>
      <c r="D44">
        <f>IF((felv!I52)=0,"",(felv!I52))</f>
        <v>25.5</v>
      </c>
      <c r="E44" t="str">
        <f>IF((felv!K52)=0,"",(felv!K52))</f>
        <v/>
      </c>
      <c r="F44" t="str">
        <f>IF((felv!M52)=0,"",(felv!M52))</f>
        <v/>
      </c>
      <c r="G44" t="str">
        <f>IF((felv!O52)=0,"",(felv!O52))</f>
        <v/>
      </c>
      <c r="H44">
        <f>számit!E52</f>
        <v>30.231434544468527</v>
      </c>
      <c r="I44">
        <f>számit!G52</f>
        <v>26.389074282283186</v>
      </c>
      <c r="J44">
        <f>számit!I52</f>
        <v>25.746273976720971</v>
      </c>
      <c r="K44">
        <f>számit!K52</f>
        <v>0</v>
      </c>
      <c r="L44">
        <f>számit!M52</f>
        <v>0</v>
      </c>
      <c r="M44">
        <f>számit!O52</f>
        <v>0</v>
      </c>
      <c r="O44" t="str">
        <f>HLOOKUP($O$1,$B:$G,44,FALSE)</f>
        <v/>
      </c>
      <c r="P44">
        <f>HLOOKUP($O$1,$H:$M,44,FALSE)</f>
        <v>30.231434544468527</v>
      </c>
    </row>
    <row r="45" spans="1:16" x14ac:dyDescent="0.25">
      <c r="A45">
        <v>50</v>
      </c>
      <c r="B45" t="str">
        <f>IF((felv!E53)=0,"",(felv!E53))</f>
        <v/>
      </c>
      <c r="C45" t="str">
        <f>IF((felv!G53)=0,"",(felv!G53))</f>
        <v/>
      </c>
      <c r="D45" t="str">
        <f>IF((felv!I53)=0,"",(felv!I53))</f>
        <v/>
      </c>
      <c r="E45" t="str">
        <f>IF((felv!K53)=0,"",(felv!K53))</f>
        <v/>
      </c>
      <c r="F45" t="str">
        <f>IF((felv!M53)=0,"",(felv!M53))</f>
        <v/>
      </c>
      <c r="G45" t="str">
        <f>IF((felv!O53)=0,"",(felv!O53))</f>
        <v/>
      </c>
      <c r="H45">
        <f>számit!E53</f>
        <v>30.507890049759744</v>
      </c>
      <c r="I45">
        <f>számit!G53</f>
        <v>26.620934651673362</v>
      </c>
      <c r="J45">
        <f>számit!I53</f>
        <v>25.986064864142797</v>
      </c>
      <c r="K45">
        <f>számit!K53</f>
        <v>0</v>
      </c>
      <c r="L45">
        <f>számit!M53</f>
        <v>0</v>
      </c>
      <c r="M45">
        <f>számit!O53</f>
        <v>0</v>
      </c>
      <c r="O45" t="str">
        <f>HLOOKUP($O$1,$B:$G,45,FALSE)</f>
        <v/>
      </c>
      <c r="P45">
        <f>HLOOKUP($O$1,$H:$M,45,FALSE)</f>
        <v>30.507890049759744</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a!$A$2:$A$20</xm:f>
          </x14:formula1>
          <xm:sqref>O1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FB92"/>
  <sheetViews>
    <sheetView zoomScale="90" workbookViewId="0"/>
  </sheetViews>
  <sheetFormatPr defaultRowHeight="12.75" x14ac:dyDescent="0.2"/>
  <cols>
    <col min="1" max="1" width="6.5703125" style="103" customWidth="1"/>
    <col min="2" max="2" width="4.42578125" style="103" bestFit="1" customWidth="1"/>
    <col min="3" max="4" width="3.28515625" style="103" bestFit="1" customWidth="1"/>
    <col min="5" max="5" width="4.85546875" style="103" customWidth="1"/>
    <col min="6" max="6" width="6.5703125" style="103" customWidth="1"/>
    <col min="7" max="7" width="5.85546875" style="103" customWidth="1"/>
    <col min="8" max="8" width="7.5703125" style="103" customWidth="1"/>
    <col min="9" max="9" width="7.140625" style="103" customWidth="1"/>
    <col min="10" max="10" width="9.140625" style="103"/>
    <col min="11" max="11" width="24.140625" style="103" bestFit="1" customWidth="1"/>
    <col min="12" max="12" width="3.28515625" style="103" customWidth="1"/>
    <col min="13" max="13" width="6.5703125" style="103" customWidth="1"/>
    <col min="14" max="14" width="4.42578125" style="103" bestFit="1" customWidth="1"/>
    <col min="15" max="16" width="3.28515625" style="103" bestFit="1" customWidth="1"/>
    <col min="17" max="17" width="4.85546875" style="103" customWidth="1"/>
    <col min="18" max="18" width="6.5703125" style="103" customWidth="1"/>
    <col min="19" max="19" width="5.85546875" style="103" customWidth="1"/>
    <col min="20" max="20" width="7.5703125" style="103" customWidth="1"/>
    <col min="21" max="21" width="6" style="103" customWidth="1"/>
    <col min="22" max="22" width="9.140625" style="103"/>
    <col min="23" max="23" width="3.42578125" style="103" customWidth="1"/>
    <col min="24" max="24" width="6.5703125" style="103" customWidth="1"/>
    <col min="25" max="25" width="4.42578125" style="103" bestFit="1" customWidth="1"/>
    <col min="26" max="27" width="3.28515625" style="103" bestFit="1" customWidth="1"/>
    <col min="28" max="28" width="4.85546875" style="103" customWidth="1"/>
    <col min="29" max="29" width="6.5703125" style="103" customWidth="1"/>
    <col min="30" max="30" width="5.85546875" style="103" customWidth="1"/>
    <col min="31" max="31" width="7.5703125" style="103" customWidth="1"/>
    <col min="32" max="32" width="6" style="103" customWidth="1"/>
    <col min="33" max="33" width="9.140625" style="103"/>
    <col min="34" max="34" width="24.140625" style="103" bestFit="1" customWidth="1"/>
    <col min="35" max="35" width="3.85546875" style="103" customWidth="1"/>
    <col min="36" max="36" width="6.5703125" style="103" customWidth="1"/>
    <col min="37" max="37" width="4.42578125" style="103" bestFit="1" customWidth="1"/>
    <col min="38" max="39" width="3.28515625" style="103" bestFit="1" customWidth="1"/>
    <col min="40" max="40" width="4.85546875" style="103" customWidth="1"/>
    <col min="41" max="41" width="6.5703125" style="103" customWidth="1"/>
    <col min="42" max="42" width="5.85546875" style="103" customWidth="1"/>
    <col min="43" max="43" width="7.5703125" style="103" customWidth="1"/>
    <col min="44" max="44" width="6" style="103" customWidth="1"/>
    <col min="45" max="45" width="9.140625" style="103"/>
    <col min="46" max="46" width="24.140625" style="103" bestFit="1" customWidth="1"/>
    <col min="47" max="47" width="3.85546875" style="103" customWidth="1"/>
    <col min="48" max="48" width="6.5703125" style="103" customWidth="1"/>
    <col min="49" max="49" width="4.42578125" style="103" bestFit="1" customWidth="1"/>
    <col min="50" max="51" width="3.28515625" style="103" bestFit="1" customWidth="1"/>
    <col min="52" max="52" width="4.85546875" style="103" customWidth="1"/>
    <col min="53" max="53" width="6.5703125" style="103" customWidth="1"/>
    <col min="54" max="54" width="5.85546875" style="103" customWidth="1"/>
    <col min="55" max="55" width="7.5703125" style="103" customWidth="1"/>
    <col min="56" max="56" width="6" style="103" customWidth="1"/>
    <col min="57" max="57" width="9.140625" style="103"/>
    <col min="58" max="58" width="24.140625" style="103" bestFit="1" customWidth="1"/>
    <col min="59" max="59" width="5.42578125" style="103" customWidth="1"/>
    <col min="60" max="60" width="6.5703125" style="103" customWidth="1"/>
    <col min="61" max="61" width="4.42578125" style="103" bestFit="1" customWidth="1"/>
    <col min="62" max="63" width="3.28515625" style="103" bestFit="1" customWidth="1"/>
    <col min="64" max="64" width="4.85546875" style="103" customWidth="1"/>
    <col min="65" max="65" width="6.5703125" style="103" customWidth="1"/>
    <col min="66" max="66" width="5.85546875" style="103" customWidth="1"/>
    <col min="67" max="67" width="7.5703125" style="103" customWidth="1"/>
    <col min="68" max="68" width="6" style="103" customWidth="1"/>
    <col min="69" max="70" width="9.140625" style="103"/>
    <col min="71" max="71" width="6.5703125" style="103" customWidth="1"/>
    <col min="72" max="72" width="4.42578125" style="103" bestFit="1" customWidth="1"/>
    <col min="73" max="74" width="3.28515625" style="103" bestFit="1" customWidth="1"/>
    <col min="75" max="75" width="4.85546875" style="103" customWidth="1"/>
    <col min="76" max="76" width="6.5703125" style="103" customWidth="1"/>
    <col min="77" max="77" width="5.85546875" style="103" customWidth="1"/>
    <col min="78" max="78" width="7.5703125" style="103" customWidth="1"/>
    <col min="79" max="79" width="6" style="103" customWidth="1"/>
    <col min="80" max="80" width="4.85546875" style="103" customWidth="1"/>
    <col min="81" max="81" width="4.85546875" style="103" bestFit="1" customWidth="1"/>
    <col min="82" max="82" width="5.28515625" style="103" bestFit="1" customWidth="1"/>
    <col min="83" max="83" width="5.28515625" style="103" customWidth="1"/>
    <col min="84" max="85" width="9.140625" style="103"/>
    <col min="86" max="86" width="6.5703125" style="103" customWidth="1"/>
    <col min="87" max="87" width="4.42578125" style="103" bestFit="1" customWidth="1"/>
    <col min="88" max="89" width="3.28515625" style="103" bestFit="1" customWidth="1"/>
    <col min="90" max="90" width="4.85546875" style="103" customWidth="1"/>
    <col min="91" max="91" width="6.5703125" style="103" customWidth="1"/>
    <col min="92" max="92" width="5.85546875" style="103" customWidth="1"/>
    <col min="93" max="93" width="7.5703125" style="103" customWidth="1"/>
    <col min="94" max="94" width="6" style="103" customWidth="1"/>
    <col min="95" max="95" width="4.85546875" style="103" customWidth="1"/>
    <col min="96" max="96" width="4.85546875" style="103" bestFit="1" customWidth="1"/>
    <col min="97" max="97" width="5.28515625" style="103" bestFit="1" customWidth="1"/>
    <col min="98" max="98" width="5.28515625" style="103" customWidth="1"/>
    <col min="99" max="100" width="9.140625" style="103"/>
    <col min="101" max="101" width="6.5703125" style="103" customWidth="1"/>
    <col min="102" max="102" width="4.42578125" style="103" bestFit="1" customWidth="1"/>
    <col min="103" max="104" width="3.28515625" style="103" bestFit="1" customWidth="1"/>
    <col min="105" max="105" width="4.85546875" style="103" customWidth="1"/>
    <col min="106" max="106" width="6.5703125" style="103" customWidth="1"/>
    <col min="107" max="107" width="5.85546875" style="103" customWidth="1"/>
    <col min="108" max="108" width="7.5703125" style="103" customWidth="1"/>
    <col min="109" max="109" width="6" style="103" customWidth="1"/>
    <col min="110" max="110" width="4.85546875" style="103" customWidth="1"/>
    <col min="111" max="111" width="4.85546875" style="103" bestFit="1" customWidth="1"/>
    <col min="112" max="112" width="5.28515625" style="103" bestFit="1" customWidth="1"/>
    <col min="113" max="113" width="5.28515625" style="103" customWidth="1"/>
    <col min="114" max="115" width="9.140625" style="103"/>
    <col min="116" max="116" width="6.5703125" style="103" customWidth="1"/>
    <col min="117" max="117" width="4.42578125" style="103" bestFit="1" customWidth="1"/>
    <col min="118" max="119" width="3.28515625" style="103" bestFit="1" customWidth="1"/>
    <col min="120" max="120" width="4.85546875" style="103" customWidth="1"/>
    <col min="121" max="121" width="6.5703125" style="103" customWidth="1"/>
    <col min="122" max="122" width="5.85546875" style="103" customWidth="1"/>
    <col min="123" max="123" width="7.5703125" style="103" customWidth="1"/>
    <col min="124" max="124" width="6" style="103" customWidth="1"/>
    <col min="125" max="125" width="4.85546875" style="103" customWidth="1"/>
    <col min="126" max="126" width="4.85546875" style="103" bestFit="1" customWidth="1"/>
    <col min="127" max="127" width="5.28515625" style="103" bestFit="1" customWidth="1"/>
    <col min="128" max="128" width="5.28515625" style="103" customWidth="1"/>
    <col min="129" max="130" width="9.140625" style="103"/>
    <col min="131" max="131" width="6.5703125" style="103" customWidth="1"/>
    <col min="132" max="132" width="4.42578125" style="103" bestFit="1" customWidth="1"/>
    <col min="133" max="134" width="3.28515625" style="103" bestFit="1" customWidth="1"/>
    <col min="135" max="135" width="4.85546875" style="103" customWidth="1"/>
    <col min="136" max="136" width="6.5703125" style="103" customWidth="1"/>
    <col min="137" max="137" width="5.85546875" style="103" customWidth="1"/>
    <col min="138" max="138" width="7.5703125" style="103" customWidth="1"/>
    <col min="139" max="139" width="6" style="103" customWidth="1"/>
    <col min="140" max="140" width="4.85546875" style="103" customWidth="1"/>
    <col min="141" max="141" width="4.85546875" style="103" bestFit="1" customWidth="1"/>
    <col min="142" max="142" width="5.28515625" style="103" bestFit="1" customWidth="1"/>
    <col min="143" max="143" width="5.28515625" style="103" customWidth="1"/>
    <col min="144" max="145" width="9.140625" style="103"/>
    <col min="146" max="146" width="6.5703125" style="103" customWidth="1"/>
    <col min="147" max="147" width="4.42578125" style="103" bestFit="1" customWidth="1"/>
    <col min="148" max="149" width="3.28515625" style="103" bestFit="1" customWidth="1"/>
    <col min="150" max="150" width="4.85546875" style="103" customWidth="1"/>
    <col min="151" max="151" width="6.5703125" style="103" customWidth="1"/>
    <col min="152" max="152" width="5.85546875" style="103" customWidth="1"/>
    <col min="153" max="153" width="7.5703125" style="103" customWidth="1"/>
    <col min="154" max="154" width="6" style="103" customWidth="1"/>
    <col min="155" max="155" width="4.85546875" style="103" customWidth="1"/>
    <col min="156" max="156" width="4.85546875" style="103" bestFit="1" customWidth="1"/>
    <col min="157" max="157" width="5.28515625" style="103" bestFit="1" customWidth="1"/>
    <col min="158" max="158" width="5.28515625" style="103" customWidth="1"/>
    <col min="159" max="230" width="9.140625" style="103"/>
    <col min="231" max="231" width="6.5703125" style="103" customWidth="1"/>
    <col min="232" max="232" width="4.42578125" style="103" bestFit="1" customWidth="1"/>
    <col min="233" max="234" width="3.28515625" style="103" bestFit="1" customWidth="1"/>
    <col min="235" max="235" width="4.85546875" style="103" customWidth="1"/>
    <col min="236" max="236" width="6.5703125" style="103" customWidth="1"/>
    <col min="237" max="237" width="5.85546875" style="103" customWidth="1"/>
    <col min="238" max="238" width="7.5703125" style="103" customWidth="1"/>
    <col min="239" max="239" width="6" style="103" customWidth="1"/>
    <col min="240" max="240" width="4.85546875" style="103" customWidth="1"/>
    <col min="241" max="241" width="4.85546875" style="103" bestFit="1" customWidth="1"/>
    <col min="242" max="242" width="5.28515625" style="103" bestFit="1" customWidth="1"/>
    <col min="243" max="243" width="6.28515625" style="103" customWidth="1"/>
    <col min="244" max="248" width="8.7109375" style="103" customWidth="1"/>
    <col min="249" max="249" width="6" style="103" customWidth="1"/>
    <col min="250" max="250" width="9.140625" style="103"/>
    <col min="251" max="251" width="24.140625" style="103" bestFit="1" customWidth="1"/>
    <col min="252" max="252" width="6.5703125" style="103" customWidth="1"/>
    <col min="253" max="253" width="4.42578125" style="103" bestFit="1" customWidth="1"/>
    <col min="254" max="255" width="3.28515625" style="103" bestFit="1" customWidth="1"/>
    <col min="256" max="256" width="4.85546875" style="103" customWidth="1"/>
    <col min="257" max="257" width="6.5703125" style="103" customWidth="1"/>
    <col min="258" max="258" width="5.85546875" style="103" customWidth="1"/>
    <col min="259" max="259" width="7.5703125" style="103" customWidth="1"/>
    <col min="260" max="260" width="6" style="103" customWidth="1"/>
    <col min="261" max="261" width="4.85546875" style="103" customWidth="1"/>
    <col min="262" max="262" width="4.85546875" style="103" bestFit="1" customWidth="1"/>
    <col min="263" max="263" width="5.28515625" style="103" bestFit="1" customWidth="1"/>
    <col min="264" max="264" width="5.28515625" style="103" customWidth="1"/>
    <col min="265" max="266" width="9.140625" style="103"/>
    <col min="267" max="267" width="6.5703125" style="103" customWidth="1"/>
    <col min="268" max="268" width="4.42578125" style="103" bestFit="1" customWidth="1"/>
    <col min="269" max="270" width="3.28515625" style="103" bestFit="1" customWidth="1"/>
    <col min="271" max="271" width="4.85546875" style="103" customWidth="1"/>
    <col min="272" max="272" width="6.5703125" style="103" customWidth="1"/>
    <col min="273" max="273" width="5.85546875" style="103" customWidth="1"/>
    <col min="274" max="274" width="7.5703125" style="103" customWidth="1"/>
    <col min="275" max="275" width="6" style="103" customWidth="1"/>
    <col min="276" max="276" width="4.85546875" style="103" customWidth="1"/>
    <col min="277" max="277" width="4.85546875" style="103" bestFit="1" customWidth="1"/>
    <col min="278" max="278" width="5.28515625" style="103" bestFit="1" customWidth="1"/>
    <col min="279" max="279" width="5.28515625" style="103" customWidth="1"/>
    <col min="280" max="281" width="9.140625" style="103"/>
    <col min="282" max="282" width="6.5703125" style="103" customWidth="1"/>
    <col min="283" max="283" width="4.42578125" style="103" bestFit="1" customWidth="1"/>
    <col min="284" max="285" width="3.28515625" style="103" bestFit="1" customWidth="1"/>
    <col min="286" max="286" width="4.85546875" style="103" customWidth="1"/>
    <col min="287" max="287" width="6.5703125" style="103" customWidth="1"/>
    <col min="288" max="288" width="5.85546875" style="103" customWidth="1"/>
    <col min="289" max="289" width="7.5703125" style="103" customWidth="1"/>
    <col min="290" max="290" width="6" style="103" customWidth="1"/>
    <col min="291" max="291" width="4.85546875" style="103" customWidth="1"/>
    <col min="292" max="292" width="4.85546875" style="103" bestFit="1" customWidth="1"/>
    <col min="293" max="293" width="5.28515625" style="103" bestFit="1" customWidth="1"/>
    <col min="294" max="294" width="5.28515625" style="103" customWidth="1"/>
    <col min="295" max="296" width="9.140625" style="103"/>
    <col min="297" max="297" width="6.5703125" style="103" customWidth="1"/>
    <col min="298" max="298" width="4.42578125" style="103" bestFit="1" customWidth="1"/>
    <col min="299" max="300" width="3.28515625" style="103" bestFit="1" customWidth="1"/>
    <col min="301" max="301" width="4.85546875" style="103" customWidth="1"/>
    <col min="302" max="302" width="6.5703125" style="103" customWidth="1"/>
    <col min="303" max="303" width="5.85546875" style="103" customWidth="1"/>
    <col min="304" max="304" width="7.5703125" style="103" customWidth="1"/>
    <col min="305" max="305" width="6" style="103" customWidth="1"/>
    <col min="306" max="306" width="4.85546875" style="103" customWidth="1"/>
    <col min="307" max="307" width="4.85546875" style="103" bestFit="1" customWidth="1"/>
    <col min="308" max="308" width="5.28515625" style="103" bestFit="1" customWidth="1"/>
    <col min="309" max="309" width="5.28515625" style="103" customWidth="1"/>
    <col min="310" max="311" width="9.140625" style="103"/>
    <col min="312" max="312" width="6.5703125" style="103" customWidth="1"/>
    <col min="313" max="313" width="4.42578125" style="103" bestFit="1" customWidth="1"/>
    <col min="314" max="315" width="3.28515625" style="103" bestFit="1" customWidth="1"/>
    <col min="316" max="316" width="4.85546875" style="103" customWidth="1"/>
    <col min="317" max="317" width="6.5703125" style="103" customWidth="1"/>
    <col min="318" max="318" width="5.85546875" style="103" customWidth="1"/>
    <col min="319" max="319" width="7.5703125" style="103" customWidth="1"/>
    <col min="320" max="320" width="6" style="103" customWidth="1"/>
    <col min="321" max="321" width="4.85546875" style="103" customWidth="1"/>
    <col min="322" max="322" width="4.85546875" style="103" bestFit="1" customWidth="1"/>
    <col min="323" max="323" width="5.28515625" style="103" bestFit="1" customWidth="1"/>
    <col min="324" max="324" width="5.28515625" style="103" customWidth="1"/>
    <col min="325" max="326" width="9.140625" style="103"/>
    <col min="327" max="327" width="6.5703125" style="103" customWidth="1"/>
    <col min="328" max="328" width="4.42578125" style="103" bestFit="1" customWidth="1"/>
    <col min="329" max="330" width="3.28515625" style="103" bestFit="1" customWidth="1"/>
    <col min="331" max="331" width="4.85546875" style="103" customWidth="1"/>
    <col min="332" max="332" width="6.5703125" style="103" customWidth="1"/>
    <col min="333" max="333" width="5.85546875" style="103" customWidth="1"/>
    <col min="334" max="334" width="7.5703125" style="103" customWidth="1"/>
    <col min="335" max="335" width="6" style="103" customWidth="1"/>
    <col min="336" max="336" width="4.85546875" style="103" customWidth="1"/>
    <col min="337" max="337" width="4.85546875" style="103" bestFit="1" customWidth="1"/>
    <col min="338" max="338" width="5.28515625" style="103" bestFit="1" customWidth="1"/>
    <col min="339" max="339" width="5.28515625" style="103" customWidth="1"/>
    <col min="340" max="341" width="9.140625" style="103"/>
    <col min="342" max="342" width="6.5703125" style="103" customWidth="1"/>
    <col min="343" max="343" width="4.42578125" style="103" bestFit="1" customWidth="1"/>
    <col min="344" max="345" width="3.28515625" style="103" bestFit="1" customWidth="1"/>
    <col min="346" max="346" width="4.85546875" style="103" customWidth="1"/>
    <col min="347" max="347" width="6.5703125" style="103" customWidth="1"/>
    <col min="348" max="348" width="5.85546875" style="103" customWidth="1"/>
    <col min="349" max="349" width="7.5703125" style="103" customWidth="1"/>
    <col min="350" max="350" width="6" style="103" customWidth="1"/>
    <col min="351" max="351" width="4.85546875" style="103" customWidth="1"/>
    <col min="352" max="352" width="4.85546875" style="103" bestFit="1" customWidth="1"/>
    <col min="353" max="353" width="5.28515625" style="103" bestFit="1" customWidth="1"/>
    <col min="354" max="354" width="5.28515625" style="103" customWidth="1"/>
    <col min="355" max="356" width="9.140625" style="103"/>
    <col min="357" max="357" width="6.5703125" style="103" customWidth="1"/>
    <col min="358" max="358" width="4.42578125" style="103" bestFit="1" customWidth="1"/>
    <col min="359" max="360" width="3.28515625" style="103" bestFit="1" customWidth="1"/>
    <col min="361" max="361" width="4.85546875" style="103" customWidth="1"/>
    <col min="362" max="362" width="6.5703125" style="103" customWidth="1"/>
    <col min="363" max="363" width="5.85546875" style="103" customWidth="1"/>
    <col min="364" max="364" width="7.5703125" style="103" customWidth="1"/>
    <col min="365" max="365" width="6" style="103" customWidth="1"/>
    <col min="366" max="366" width="4.85546875" style="103" customWidth="1"/>
    <col min="367" max="367" width="4.85546875" style="103" bestFit="1" customWidth="1"/>
    <col min="368" max="368" width="5.28515625" style="103" bestFit="1" customWidth="1"/>
    <col min="369" max="369" width="5.28515625" style="103" customWidth="1"/>
    <col min="370" max="371" width="9.140625" style="103"/>
    <col min="372" max="372" width="6.5703125" style="103" customWidth="1"/>
    <col min="373" max="373" width="4.42578125" style="103" bestFit="1" customWidth="1"/>
    <col min="374" max="375" width="3.28515625" style="103" bestFit="1" customWidth="1"/>
    <col min="376" max="376" width="4.85546875" style="103" customWidth="1"/>
    <col min="377" max="377" width="6.5703125" style="103" customWidth="1"/>
    <col min="378" max="378" width="5.85546875" style="103" customWidth="1"/>
    <col min="379" max="379" width="7.5703125" style="103" customWidth="1"/>
    <col min="380" max="380" width="6" style="103" customWidth="1"/>
    <col min="381" max="381" width="4.85546875" style="103" customWidth="1"/>
    <col min="382" max="382" width="4.85546875" style="103" bestFit="1" customWidth="1"/>
    <col min="383" max="383" width="5.28515625" style="103" bestFit="1" customWidth="1"/>
    <col min="384" max="384" width="5.28515625" style="103" customWidth="1"/>
    <col min="385" max="386" width="9.140625" style="103"/>
    <col min="387" max="387" width="6.5703125" style="103" customWidth="1"/>
    <col min="388" max="388" width="4.42578125" style="103" bestFit="1" customWidth="1"/>
    <col min="389" max="390" width="3.28515625" style="103" bestFit="1" customWidth="1"/>
    <col min="391" max="391" width="4.85546875" style="103" customWidth="1"/>
    <col min="392" max="392" width="6.5703125" style="103" customWidth="1"/>
    <col min="393" max="393" width="5.85546875" style="103" customWidth="1"/>
    <col min="394" max="394" width="7.5703125" style="103" customWidth="1"/>
    <col min="395" max="395" width="6" style="103" customWidth="1"/>
    <col min="396" max="396" width="4.85546875" style="103" customWidth="1"/>
    <col min="397" max="397" width="4.85546875" style="103" bestFit="1" customWidth="1"/>
    <col min="398" max="398" width="5.28515625" style="103" bestFit="1" customWidth="1"/>
    <col min="399" max="399" width="5.28515625" style="103" customWidth="1"/>
    <col min="400" max="401" width="9.140625" style="103"/>
    <col min="402" max="402" width="6.5703125" style="103" customWidth="1"/>
    <col min="403" max="403" width="4.42578125" style="103" bestFit="1" customWidth="1"/>
    <col min="404" max="405" width="3.28515625" style="103" bestFit="1" customWidth="1"/>
    <col min="406" max="406" width="4.85546875" style="103" customWidth="1"/>
    <col min="407" max="407" width="6.5703125" style="103" customWidth="1"/>
    <col min="408" max="408" width="5.85546875" style="103" customWidth="1"/>
    <col min="409" max="409" width="7.5703125" style="103" customWidth="1"/>
    <col min="410" max="410" width="6" style="103" customWidth="1"/>
    <col min="411" max="411" width="4.85546875" style="103" customWidth="1"/>
    <col min="412" max="412" width="4.85546875" style="103" bestFit="1" customWidth="1"/>
    <col min="413" max="413" width="5.28515625" style="103" bestFit="1" customWidth="1"/>
    <col min="414" max="414" width="5.28515625" style="103" customWidth="1"/>
    <col min="415" max="486" width="9.140625" style="103"/>
    <col min="487" max="487" width="6.5703125" style="103" customWidth="1"/>
    <col min="488" max="488" width="4.42578125" style="103" bestFit="1" customWidth="1"/>
    <col min="489" max="490" width="3.28515625" style="103" bestFit="1" customWidth="1"/>
    <col min="491" max="491" width="4.85546875" style="103" customWidth="1"/>
    <col min="492" max="492" width="6.5703125" style="103" customWidth="1"/>
    <col min="493" max="493" width="5.85546875" style="103" customWidth="1"/>
    <col min="494" max="494" width="7.5703125" style="103" customWidth="1"/>
    <col min="495" max="495" width="6" style="103" customWidth="1"/>
    <col min="496" max="496" width="4.85546875" style="103" customWidth="1"/>
    <col min="497" max="497" width="4.85546875" style="103" bestFit="1" customWidth="1"/>
    <col min="498" max="498" width="5.28515625" style="103" bestFit="1" customWidth="1"/>
    <col min="499" max="499" width="6.28515625" style="103" customWidth="1"/>
    <col min="500" max="504" width="8.7109375" style="103" customWidth="1"/>
    <col min="505" max="505" width="6" style="103" customWidth="1"/>
    <col min="506" max="506" width="9.140625" style="103"/>
    <col min="507" max="507" width="24.140625" style="103" bestFit="1" customWidth="1"/>
    <col min="508" max="508" width="6.5703125" style="103" customWidth="1"/>
    <col min="509" max="509" width="4.42578125" style="103" bestFit="1" customWidth="1"/>
    <col min="510" max="511" width="3.28515625" style="103" bestFit="1" customWidth="1"/>
    <col min="512" max="512" width="4.85546875" style="103" customWidth="1"/>
    <col min="513" max="513" width="6.5703125" style="103" customWidth="1"/>
    <col min="514" max="514" width="5.85546875" style="103" customWidth="1"/>
    <col min="515" max="515" width="7.5703125" style="103" customWidth="1"/>
    <col min="516" max="516" width="6" style="103" customWidth="1"/>
    <col min="517" max="517" width="4.85546875" style="103" customWidth="1"/>
    <col min="518" max="518" width="4.85546875" style="103" bestFit="1" customWidth="1"/>
    <col min="519" max="519" width="5.28515625" style="103" bestFit="1" customWidth="1"/>
    <col min="520" max="520" width="5.28515625" style="103" customWidth="1"/>
    <col min="521" max="522" width="9.140625" style="103"/>
    <col min="523" max="523" width="6.5703125" style="103" customWidth="1"/>
    <col min="524" max="524" width="4.42578125" style="103" bestFit="1" customWidth="1"/>
    <col min="525" max="526" width="3.28515625" style="103" bestFit="1" customWidth="1"/>
    <col min="527" max="527" width="4.85546875" style="103" customWidth="1"/>
    <col min="528" max="528" width="6.5703125" style="103" customWidth="1"/>
    <col min="529" max="529" width="5.85546875" style="103" customWidth="1"/>
    <col min="530" max="530" width="7.5703125" style="103" customWidth="1"/>
    <col min="531" max="531" width="6" style="103" customWidth="1"/>
    <col min="532" max="532" width="4.85546875" style="103" customWidth="1"/>
    <col min="533" max="533" width="4.85546875" style="103" bestFit="1" customWidth="1"/>
    <col min="534" max="534" width="5.28515625" style="103" bestFit="1" customWidth="1"/>
    <col min="535" max="535" width="5.28515625" style="103" customWidth="1"/>
    <col min="536" max="537" width="9.140625" style="103"/>
    <col min="538" max="538" width="6.5703125" style="103" customWidth="1"/>
    <col min="539" max="539" width="4.42578125" style="103" bestFit="1" customWidth="1"/>
    <col min="540" max="541" width="3.28515625" style="103" bestFit="1" customWidth="1"/>
    <col min="542" max="542" width="4.85546875" style="103" customWidth="1"/>
    <col min="543" max="543" width="6.5703125" style="103" customWidth="1"/>
    <col min="544" max="544" width="5.85546875" style="103" customWidth="1"/>
    <col min="545" max="545" width="7.5703125" style="103" customWidth="1"/>
    <col min="546" max="546" width="6" style="103" customWidth="1"/>
    <col min="547" max="547" width="4.85546875" style="103" customWidth="1"/>
    <col min="548" max="548" width="4.85546875" style="103" bestFit="1" customWidth="1"/>
    <col min="549" max="549" width="5.28515625" style="103" bestFit="1" customWidth="1"/>
    <col min="550" max="550" width="5.28515625" style="103" customWidth="1"/>
    <col min="551" max="552" width="9.140625" style="103"/>
    <col min="553" max="553" width="6.5703125" style="103" customWidth="1"/>
    <col min="554" max="554" width="4.42578125" style="103" bestFit="1" customWidth="1"/>
    <col min="555" max="556" width="3.28515625" style="103" bestFit="1" customWidth="1"/>
    <col min="557" max="557" width="4.85546875" style="103" customWidth="1"/>
    <col min="558" max="558" width="6.5703125" style="103" customWidth="1"/>
    <col min="559" max="559" width="5.85546875" style="103" customWidth="1"/>
    <col min="560" max="560" width="7.5703125" style="103" customWidth="1"/>
    <col min="561" max="561" width="6" style="103" customWidth="1"/>
    <col min="562" max="562" width="4.85546875" style="103" customWidth="1"/>
    <col min="563" max="563" width="4.85546875" style="103" bestFit="1" customWidth="1"/>
    <col min="564" max="564" width="5.28515625" style="103" bestFit="1" customWidth="1"/>
    <col min="565" max="565" width="5.28515625" style="103" customWidth="1"/>
    <col min="566" max="567" width="9.140625" style="103"/>
    <col min="568" max="568" width="6.5703125" style="103" customWidth="1"/>
    <col min="569" max="569" width="4.42578125" style="103" bestFit="1" customWidth="1"/>
    <col min="570" max="571" width="3.28515625" style="103" bestFit="1" customWidth="1"/>
    <col min="572" max="572" width="4.85546875" style="103" customWidth="1"/>
    <col min="573" max="573" width="6.5703125" style="103" customWidth="1"/>
    <col min="574" max="574" width="5.85546875" style="103" customWidth="1"/>
    <col min="575" max="575" width="7.5703125" style="103" customWidth="1"/>
    <col min="576" max="576" width="6" style="103" customWidth="1"/>
    <col min="577" max="577" width="4.85546875" style="103" customWidth="1"/>
    <col min="578" max="578" width="4.85546875" style="103" bestFit="1" customWidth="1"/>
    <col min="579" max="579" width="5.28515625" style="103" bestFit="1" customWidth="1"/>
    <col min="580" max="580" width="5.28515625" style="103" customWidth="1"/>
    <col min="581" max="582" width="9.140625" style="103"/>
    <col min="583" max="583" width="6.5703125" style="103" customWidth="1"/>
    <col min="584" max="584" width="4.42578125" style="103" bestFit="1" customWidth="1"/>
    <col min="585" max="586" width="3.28515625" style="103" bestFit="1" customWidth="1"/>
    <col min="587" max="587" width="4.85546875" style="103" customWidth="1"/>
    <col min="588" max="588" width="6.5703125" style="103" customWidth="1"/>
    <col min="589" max="589" width="5.85546875" style="103" customWidth="1"/>
    <col min="590" max="590" width="7.5703125" style="103" customWidth="1"/>
    <col min="591" max="591" width="6" style="103" customWidth="1"/>
    <col min="592" max="592" width="4.85546875" style="103" customWidth="1"/>
    <col min="593" max="593" width="4.85546875" style="103" bestFit="1" customWidth="1"/>
    <col min="594" max="594" width="5.28515625" style="103" bestFit="1" customWidth="1"/>
    <col min="595" max="595" width="5.28515625" style="103" customWidth="1"/>
    <col min="596" max="597" width="9.140625" style="103"/>
    <col min="598" max="598" width="6.5703125" style="103" customWidth="1"/>
    <col min="599" max="599" width="4.42578125" style="103" bestFit="1" customWidth="1"/>
    <col min="600" max="601" width="3.28515625" style="103" bestFit="1" customWidth="1"/>
    <col min="602" max="602" width="4.85546875" style="103" customWidth="1"/>
    <col min="603" max="603" width="6.5703125" style="103" customWidth="1"/>
    <col min="604" max="604" width="5.85546875" style="103" customWidth="1"/>
    <col min="605" max="605" width="7.5703125" style="103" customWidth="1"/>
    <col min="606" max="606" width="6" style="103" customWidth="1"/>
    <col min="607" max="607" width="4.85546875" style="103" customWidth="1"/>
    <col min="608" max="608" width="4.85546875" style="103" bestFit="1" customWidth="1"/>
    <col min="609" max="609" width="5.28515625" style="103" bestFit="1" customWidth="1"/>
    <col min="610" max="610" width="5.28515625" style="103" customWidth="1"/>
    <col min="611" max="612" width="9.140625" style="103"/>
    <col min="613" max="613" width="6.5703125" style="103" customWidth="1"/>
    <col min="614" max="614" width="4.42578125" style="103" bestFit="1" customWidth="1"/>
    <col min="615" max="616" width="3.28515625" style="103" bestFit="1" customWidth="1"/>
    <col min="617" max="617" width="4.85546875" style="103" customWidth="1"/>
    <col min="618" max="618" width="6.5703125" style="103" customWidth="1"/>
    <col min="619" max="619" width="5.85546875" style="103" customWidth="1"/>
    <col min="620" max="620" width="7.5703125" style="103" customWidth="1"/>
    <col min="621" max="621" width="6" style="103" customWidth="1"/>
    <col min="622" max="622" width="4.85546875" style="103" customWidth="1"/>
    <col min="623" max="623" width="4.85546875" style="103" bestFit="1" customWidth="1"/>
    <col min="624" max="624" width="5.28515625" style="103" bestFit="1" customWidth="1"/>
    <col min="625" max="625" width="5.28515625" style="103" customWidth="1"/>
    <col min="626" max="627" width="9.140625" style="103"/>
    <col min="628" max="628" width="6.5703125" style="103" customWidth="1"/>
    <col min="629" max="629" width="4.42578125" style="103" bestFit="1" customWidth="1"/>
    <col min="630" max="631" width="3.28515625" style="103" bestFit="1" customWidth="1"/>
    <col min="632" max="632" width="4.85546875" style="103" customWidth="1"/>
    <col min="633" max="633" width="6.5703125" style="103" customWidth="1"/>
    <col min="634" max="634" width="5.85546875" style="103" customWidth="1"/>
    <col min="635" max="635" width="7.5703125" style="103" customWidth="1"/>
    <col min="636" max="636" width="6" style="103" customWidth="1"/>
    <col min="637" max="637" width="4.85546875" style="103" customWidth="1"/>
    <col min="638" max="638" width="4.85546875" style="103" bestFit="1" customWidth="1"/>
    <col min="639" max="639" width="5.28515625" style="103" bestFit="1" customWidth="1"/>
    <col min="640" max="640" width="5.28515625" style="103" customWidth="1"/>
    <col min="641" max="642" width="9.140625" style="103"/>
    <col min="643" max="643" width="6.5703125" style="103" customWidth="1"/>
    <col min="644" max="644" width="4.42578125" style="103" bestFit="1" customWidth="1"/>
    <col min="645" max="646" width="3.28515625" style="103" bestFit="1" customWidth="1"/>
    <col min="647" max="647" width="4.85546875" style="103" customWidth="1"/>
    <col min="648" max="648" width="6.5703125" style="103" customWidth="1"/>
    <col min="649" max="649" width="5.85546875" style="103" customWidth="1"/>
    <col min="650" max="650" width="7.5703125" style="103" customWidth="1"/>
    <col min="651" max="651" width="6" style="103" customWidth="1"/>
    <col min="652" max="652" width="4.85546875" style="103" customWidth="1"/>
    <col min="653" max="653" width="4.85546875" style="103" bestFit="1" customWidth="1"/>
    <col min="654" max="654" width="5.28515625" style="103" bestFit="1" customWidth="1"/>
    <col min="655" max="655" width="5.28515625" style="103" customWidth="1"/>
    <col min="656" max="657" width="9.140625" style="103"/>
    <col min="658" max="658" width="6.5703125" style="103" customWidth="1"/>
    <col min="659" max="659" width="4.42578125" style="103" bestFit="1" customWidth="1"/>
    <col min="660" max="661" width="3.28515625" style="103" bestFit="1" customWidth="1"/>
    <col min="662" max="662" width="4.85546875" style="103" customWidth="1"/>
    <col min="663" max="663" width="6.5703125" style="103" customWidth="1"/>
    <col min="664" max="664" width="5.85546875" style="103" customWidth="1"/>
    <col min="665" max="665" width="7.5703125" style="103" customWidth="1"/>
    <col min="666" max="666" width="6" style="103" customWidth="1"/>
    <col min="667" max="667" width="4.85546875" style="103" customWidth="1"/>
    <col min="668" max="668" width="4.85546875" style="103" bestFit="1" customWidth="1"/>
    <col min="669" max="669" width="5.28515625" style="103" bestFit="1" customWidth="1"/>
    <col min="670" max="670" width="5.28515625" style="103" customWidth="1"/>
    <col min="671" max="742" width="9.140625" style="103"/>
    <col min="743" max="743" width="6.5703125" style="103" customWidth="1"/>
    <col min="744" max="744" width="4.42578125" style="103" bestFit="1" customWidth="1"/>
    <col min="745" max="746" width="3.28515625" style="103" bestFit="1" customWidth="1"/>
    <col min="747" max="747" width="4.85546875" style="103" customWidth="1"/>
    <col min="748" max="748" width="6.5703125" style="103" customWidth="1"/>
    <col min="749" max="749" width="5.85546875" style="103" customWidth="1"/>
    <col min="750" max="750" width="7.5703125" style="103" customWidth="1"/>
    <col min="751" max="751" width="6" style="103" customWidth="1"/>
    <col min="752" max="752" width="4.85546875" style="103" customWidth="1"/>
    <col min="753" max="753" width="4.85546875" style="103" bestFit="1" customWidth="1"/>
    <col min="754" max="754" width="5.28515625" style="103" bestFit="1" customWidth="1"/>
    <col min="755" max="755" width="6.28515625" style="103" customWidth="1"/>
    <col min="756" max="760" width="8.7109375" style="103" customWidth="1"/>
    <col min="761" max="761" width="6" style="103" customWidth="1"/>
    <col min="762" max="762" width="9.140625" style="103"/>
    <col min="763" max="763" width="24.140625" style="103" bestFit="1" customWidth="1"/>
    <col min="764" max="764" width="6.5703125" style="103" customWidth="1"/>
    <col min="765" max="765" width="4.42578125" style="103" bestFit="1" customWidth="1"/>
    <col min="766" max="767" width="3.28515625" style="103" bestFit="1" customWidth="1"/>
    <col min="768" max="768" width="4.85546875" style="103" customWidth="1"/>
    <col min="769" max="769" width="6.5703125" style="103" customWidth="1"/>
    <col min="770" max="770" width="5.85546875" style="103" customWidth="1"/>
    <col min="771" max="771" width="7.5703125" style="103" customWidth="1"/>
    <col min="772" max="772" width="6" style="103" customWidth="1"/>
    <col min="773" max="773" width="4.85546875" style="103" customWidth="1"/>
    <col min="774" max="774" width="4.85546875" style="103" bestFit="1" customWidth="1"/>
    <col min="775" max="775" width="5.28515625" style="103" bestFit="1" customWidth="1"/>
    <col min="776" max="776" width="5.28515625" style="103" customWidth="1"/>
    <col min="777" max="778" width="9.140625" style="103"/>
    <col min="779" max="779" width="6.5703125" style="103" customWidth="1"/>
    <col min="780" max="780" width="4.42578125" style="103" bestFit="1" customWidth="1"/>
    <col min="781" max="782" width="3.28515625" style="103" bestFit="1" customWidth="1"/>
    <col min="783" max="783" width="4.85546875" style="103" customWidth="1"/>
    <col min="784" max="784" width="6.5703125" style="103" customWidth="1"/>
    <col min="785" max="785" width="5.85546875" style="103" customWidth="1"/>
    <col min="786" max="786" width="7.5703125" style="103" customWidth="1"/>
    <col min="787" max="787" width="6" style="103" customWidth="1"/>
    <col min="788" max="788" width="4.85546875" style="103" customWidth="1"/>
    <col min="789" max="789" width="4.85546875" style="103" bestFit="1" customWidth="1"/>
    <col min="790" max="790" width="5.28515625" style="103" bestFit="1" customWidth="1"/>
    <col min="791" max="791" width="5.28515625" style="103" customWidth="1"/>
    <col min="792" max="793" width="9.140625" style="103"/>
    <col min="794" max="794" width="6.5703125" style="103" customWidth="1"/>
    <col min="795" max="795" width="4.42578125" style="103" bestFit="1" customWidth="1"/>
    <col min="796" max="797" width="3.28515625" style="103" bestFit="1" customWidth="1"/>
    <col min="798" max="798" width="4.85546875" style="103" customWidth="1"/>
    <col min="799" max="799" width="6.5703125" style="103" customWidth="1"/>
    <col min="800" max="800" width="5.85546875" style="103" customWidth="1"/>
    <col min="801" max="801" width="7.5703125" style="103" customWidth="1"/>
    <col min="802" max="802" width="6" style="103" customWidth="1"/>
    <col min="803" max="803" width="4.85546875" style="103" customWidth="1"/>
    <col min="804" max="804" width="4.85546875" style="103" bestFit="1" customWidth="1"/>
    <col min="805" max="805" width="5.28515625" style="103" bestFit="1" customWidth="1"/>
    <col min="806" max="806" width="5.28515625" style="103" customWidth="1"/>
    <col min="807" max="808" width="9.140625" style="103"/>
    <col min="809" max="809" width="6.5703125" style="103" customWidth="1"/>
    <col min="810" max="810" width="4.42578125" style="103" bestFit="1" customWidth="1"/>
    <col min="811" max="812" width="3.28515625" style="103" bestFit="1" customWidth="1"/>
    <col min="813" max="813" width="4.85546875" style="103" customWidth="1"/>
    <col min="814" max="814" width="6.5703125" style="103" customWidth="1"/>
    <col min="815" max="815" width="5.85546875" style="103" customWidth="1"/>
    <col min="816" max="816" width="7.5703125" style="103" customWidth="1"/>
    <col min="817" max="817" width="6" style="103" customWidth="1"/>
    <col min="818" max="818" width="4.85546875" style="103" customWidth="1"/>
    <col min="819" max="819" width="4.85546875" style="103" bestFit="1" customWidth="1"/>
    <col min="820" max="820" width="5.28515625" style="103" bestFit="1" customWidth="1"/>
    <col min="821" max="821" width="5.28515625" style="103" customWidth="1"/>
    <col min="822" max="823" width="9.140625" style="103"/>
    <col min="824" max="824" width="6.5703125" style="103" customWidth="1"/>
    <col min="825" max="825" width="4.42578125" style="103" bestFit="1" customWidth="1"/>
    <col min="826" max="827" width="3.28515625" style="103" bestFit="1" customWidth="1"/>
    <col min="828" max="828" width="4.85546875" style="103" customWidth="1"/>
    <col min="829" max="829" width="6.5703125" style="103" customWidth="1"/>
    <col min="830" max="830" width="5.85546875" style="103" customWidth="1"/>
    <col min="831" max="831" width="7.5703125" style="103" customWidth="1"/>
    <col min="832" max="832" width="6" style="103" customWidth="1"/>
    <col min="833" max="833" width="4.85546875" style="103" customWidth="1"/>
    <col min="834" max="834" width="4.85546875" style="103" bestFit="1" customWidth="1"/>
    <col min="835" max="835" width="5.28515625" style="103" bestFit="1" customWidth="1"/>
    <col min="836" max="836" width="5.28515625" style="103" customWidth="1"/>
    <col min="837" max="838" width="9.140625" style="103"/>
    <col min="839" max="839" width="6.5703125" style="103" customWidth="1"/>
    <col min="840" max="840" width="4.42578125" style="103" bestFit="1" customWidth="1"/>
    <col min="841" max="842" width="3.28515625" style="103" bestFit="1" customWidth="1"/>
    <col min="843" max="843" width="4.85546875" style="103" customWidth="1"/>
    <col min="844" max="844" width="6.5703125" style="103" customWidth="1"/>
    <col min="845" max="845" width="5.85546875" style="103" customWidth="1"/>
    <col min="846" max="846" width="7.5703125" style="103" customWidth="1"/>
    <col min="847" max="847" width="6" style="103" customWidth="1"/>
    <col min="848" max="848" width="4.85546875" style="103" customWidth="1"/>
    <col min="849" max="849" width="4.85546875" style="103" bestFit="1" customWidth="1"/>
    <col min="850" max="850" width="5.28515625" style="103" bestFit="1" customWidth="1"/>
    <col min="851" max="851" width="5.28515625" style="103" customWidth="1"/>
    <col min="852" max="853" width="9.140625" style="103"/>
    <col min="854" max="854" width="6.5703125" style="103" customWidth="1"/>
    <col min="855" max="855" width="4.42578125" style="103" bestFit="1" customWidth="1"/>
    <col min="856" max="857" width="3.28515625" style="103" bestFit="1" customWidth="1"/>
    <col min="858" max="858" width="4.85546875" style="103" customWidth="1"/>
    <col min="859" max="859" width="6.5703125" style="103" customWidth="1"/>
    <col min="860" max="860" width="5.85546875" style="103" customWidth="1"/>
    <col min="861" max="861" width="7.5703125" style="103" customWidth="1"/>
    <col min="862" max="862" width="6" style="103" customWidth="1"/>
    <col min="863" max="863" width="4.85546875" style="103" customWidth="1"/>
    <col min="864" max="864" width="4.85546875" style="103" bestFit="1" customWidth="1"/>
    <col min="865" max="865" width="5.28515625" style="103" bestFit="1" customWidth="1"/>
    <col min="866" max="866" width="5.28515625" style="103" customWidth="1"/>
    <col min="867" max="868" width="9.140625" style="103"/>
    <col min="869" max="869" width="6.5703125" style="103" customWidth="1"/>
    <col min="870" max="870" width="4.42578125" style="103" bestFit="1" customWidth="1"/>
    <col min="871" max="872" width="3.28515625" style="103" bestFit="1" customWidth="1"/>
    <col min="873" max="873" width="4.85546875" style="103" customWidth="1"/>
    <col min="874" max="874" width="6.5703125" style="103" customWidth="1"/>
    <col min="875" max="875" width="5.85546875" style="103" customWidth="1"/>
    <col min="876" max="876" width="7.5703125" style="103" customWidth="1"/>
    <col min="877" max="877" width="6" style="103" customWidth="1"/>
    <col min="878" max="878" width="4.85546875" style="103" customWidth="1"/>
    <col min="879" max="879" width="4.85546875" style="103" bestFit="1" customWidth="1"/>
    <col min="880" max="880" width="5.28515625" style="103" bestFit="1" customWidth="1"/>
    <col min="881" max="881" width="5.28515625" style="103" customWidth="1"/>
    <col min="882" max="883" width="9.140625" style="103"/>
    <col min="884" max="884" width="6.5703125" style="103" customWidth="1"/>
    <col min="885" max="885" width="4.42578125" style="103" bestFit="1" customWidth="1"/>
    <col min="886" max="887" width="3.28515625" style="103" bestFit="1" customWidth="1"/>
    <col min="888" max="888" width="4.85546875" style="103" customWidth="1"/>
    <col min="889" max="889" width="6.5703125" style="103" customWidth="1"/>
    <col min="890" max="890" width="5.85546875" style="103" customWidth="1"/>
    <col min="891" max="891" width="7.5703125" style="103" customWidth="1"/>
    <col min="892" max="892" width="6" style="103" customWidth="1"/>
    <col min="893" max="893" width="4.85546875" style="103" customWidth="1"/>
    <col min="894" max="894" width="4.85546875" style="103" bestFit="1" customWidth="1"/>
    <col min="895" max="895" width="5.28515625" style="103" bestFit="1" customWidth="1"/>
    <col min="896" max="896" width="5.28515625" style="103" customWidth="1"/>
    <col min="897" max="898" width="9.140625" style="103"/>
    <col min="899" max="899" width="6.5703125" style="103" customWidth="1"/>
    <col min="900" max="900" width="4.42578125" style="103" bestFit="1" customWidth="1"/>
    <col min="901" max="902" width="3.28515625" style="103" bestFit="1" customWidth="1"/>
    <col min="903" max="903" width="4.85546875" style="103" customWidth="1"/>
    <col min="904" max="904" width="6.5703125" style="103" customWidth="1"/>
    <col min="905" max="905" width="5.85546875" style="103" customWidth="1"/>
    <col min="906" max="906" width="7.5703125" style="103" customWidth="1"/>
    <col min="907" max="907" width="6" style="103" customWidth="1"/>
    <col min="908" max="908" width="4.85546875" style="103" customWidth="1"/>
    <col min="909" max="909" width="4.85546875" style="103" bestFit="1" customWidth="1"/>
    <col min="910" max="910" width="5.28515625" style="103" bestFit="1" customWidth="1"/>
    <col min="911" max="911" width="5.28515625" style="103" customWidth="1"/>
    <col min="912" max="913" width="9.140625" style="103"/>
    <col min="914" max="914" width="6.5703125" style="103" customWidth="1"/>
    <col min="915" max="915" width="4.42578125" style="103" bestFit="1" customWidth="1"/>
    <col min="916" max="917" width="3.28515625" style="103" bestFit="1" customWidth="1"/>
    <col min="918" max="918" width="4.85546875" style="103" customWidth="1"/>
    <col min="919" max="919" width="6.5703125" style="103" customWidth="1"/>
    <col min="920" max="920" width="5.85546875" style="103" customWidth="1"/>
    <col min="921" max="921" width="7.5703125" style="103" customWidth="1"/>
    <col min="922" max="922" width="6" style="103" customWidth="1"/>
    <col min="923" max="923" width="4.85546875" style="103" customWidth="1"/>
    <col min="924" max="924" width="4.85546875" style="103" bestFit="1" customWidth="1"/>
    <col min="925" max="925" width="5.28515625" style="103" bestFit="1" customWidth="1"/>
    <col min="926" max="926" width="5.28515625" style="103" customWidth="1"/>
    <col min="927" max="998" width="9.140625" style="103"/>
    <col min="999" max="999" width="6.5703125" style="103" customWidth="1"/>
    <col min="1000" max="1000" width="4.42578125" style="103" bestFit="1" customWidth="1"/>
    <col min="1001" max="1002" width="3.28515625" style="103" bestFit="1" customWidth="1"/>
    <col min="1003" max="1003" width="4.85546875" style="103" customWidth="1"/>
    <col min="1004" max="1004" width="6.5703125" style="103" customWidth="1"/>
    <col min="1005" max="1005" width="5.85546875" style="103" customWidth="1"/>
    <col min="1006" max="1006" width="7.5703125" style="103" customWidth="1"/>
    <col min="1007" max="1007" width="6" style="103" customWidth="1"/>
    <col min="1008" max="1008" width="4.85546875" style="103" customWidth="1"/>
    <col min="1009" max="1009" width="4.85546875" style="103" bestFit="1" customWidth="1"/>
    <col min="1010" max="1010" width="5.28515625" style="103" bestFit="1" customWidth="1"/>
    <col min="1011" max="1011" width="6.28515625" style="103" customWidth="1"/>
    <col min="1012" max="1016" width="8.7109375" style="103" customWidth="1"/>
    <col min="1017" max="1017" width="6" style="103" customWidth="1"/>
    <col min="1018" max="1018" width="9.140625" style="103"/>
    <col min="1019" max="1019" width="24.140625" style="103" bestFit="1" customWidth="1"/>
    <col min="1020" max="1020" width="6.5703125" style="103" customWidth="1"/>
    <col min="1021" max="1021" width="4.42578125" style="103" bestFit="1" customWidth="1"/>
    <col min="1022" max="1023" width="3.28515625" style="103" bestFit="1" customWidth="1"/>
    <col min="1024" max="1024" width="4.85546875" style="103" customWidth="1"/>
    <col min="1025" max="1025" width="6.5703125" style="103" customWidth="1"/>
    <col min="1026" max="1026" width="5.85546875" style="103" customWidth="1"/>
    <col min="1027" max="1027" width="7.5703125" style="103" customWidth="1"/>
    <col min="1028" max="1028" width="6" style="103" customWidth="1"/>
    <col min="1029" max="1029" width="4.85546875" style="103" customWidth="1"/>
    <col min="1030" max="1030" width="4.85546875" style="103" bestFit="1" customWidth="1"/>
    <col min="1031" max="1031" width="5.28515625" style="103" bestFit="1" customWidth="1"/>
    <col min="1032" max="1032" width="5.28515625" style="103" customWidth="1"/>
    <col min="1033" max="1034" width="9.140625" style="103"/>
    <col min="1035" max="1035" width="6.5703125" style="103" customWidth="1"/>
    <col min="1036" max="1036" width="4.42578125" style="103" bestFit="1" customWidth="1"/>
    <col min="1037" max="1038" width="3.28515625" style="103" bestFit="1" customWidth="1"/>
    <col min="1039" max="1039" width="4.85546875" style="103" customWidth="1"/>
    <col min="1040" max="1040" width="6.5703125" style="103" customWidth="1"/>
    <col min="1041" max="1041" width="5.85546875" style="103" customWidth="1"/>
    <col min="1042" max="1042" width="7.5703125" style="103" customWidth="1"/>
    <col min="1043" max="1043" width="6" style="103" customWidth="1"/>
    <col min="1044" max="1044" width="4.85546875" style="103" customWidth="1"/>
    <col min="1045" max="1045" width="4.85546875" style="103" bestFit="1" customWidth="1"/>
    <col min="1046" max="1046" width="5.28515625" style="103" bestFit="1" customWidth="1"/>
    <col min="1047" max="1047" width="5.28515625" style="103" customWidth="1"/>
    <col min="1048" max="1049" width="9.140625" style="103"/>
    <col min="1050" max="1050" width="6.5703125" style="103" customWidth="1"/>
    <col min="1051" max="1051" width="4.42578125" style="103" bestFit="1" customWidth="1"/>
    <col min="1052" max="1053" width="3.28515625" style="103" bestFit="1" customWidth="1"/>
    <col min="1054" max="1054" width="4.85546875" style="103" customWidth="1"/>
    <col min="1055" max="1055" width="6.5703125" style="103" customWidth="1"/>
    <col min="1056" max="1056" width="5.85546875" style="103" customWidth="1"/>
    <col min="1057" max="1057" width="7.5703125" style="103" customWidth="1"/>
    <col min="1058" max="1058" width="6" style="103" customWidth="1"/>
    <col min="1059" max="1059" width="4.85546875" style="103" customWidth="1"/>
    <col min="1060" max="1060" width="4.85546875" style="103" bestFit="1" customWidth="1"/>
    <col min="1061" max="1061" width="5.28515625" style="103" bestFit="1" customWidth="1"/>
    <col min="1062" max="1062" width="5.28515625" style="103" customWidth="1"/>
    <col min="1063" max="1064" width="9.140625" style="103"/>
    <col min="1065" max="1065" width="6.5703125" style="103" customWidth="1"/>
    <col min="1066" max="1066" width="4.42578125" style="103" bestFit="1" customWidth="1"/>
    <col min="1067" max="1068" width="3.28515625" style="103" bestFit="1" customWidth="1"/>
    <col min="1069" max="1069" width="4.85546875" style="103" customWidth="1"/>
    <col min="1070" max="1070" width="6.5703125" style="103" customWidth="1"/>
    <col min="1071" max="1071" width="5.85546875" style="103" customWidth="1"/>
    <col min="1072" max="1072" width="7.5703125" style="103" customWidth="1"/>
    <col min="1073" max="1073" width="6" style="103" customWidth="1"/>
    <col min="1074" max="1074" width="4.85546875" style="103" customWidth="1"/>
    <col min="1075" max="1075" width="4.85546875" style="103" bestFit="1" customWidth="1"/>
    <col min="1076" max="1076" width="5.28515625" style="103" bestFit="1" customWidth="1"/>
    <col min="1077" max="1077" width="5.28515625" style="103" customWidth="1"/>
    <col min="1078" max="1079" width="9.140625" style="103"/>
    <col min="1080" max="1080" width="6.5703125" style="103" customWidth="1"/>
    <col min="1081" max="1081" width="4.42578125" style="103" bestFit="1" customWidth="1"/>
    <col min="1082" max="1083" width="3.28515625" style="103" bestFit="1" customWidth="1"/>
    <col min="1084" max="1084" width="4.85546875" style="103" customWidth="1"/>
    <col min="1085" max="1085" width="6.5703125" style="103" customWidth="1"/>
    <col min="1086" max="1086" width="5.85546875" style="103" customWidth="1"/>
    <col min="1087" max="1087" width="7.5703125" style="103" customWidth="1"/>
    <col min="1088" max="1088" width="6" style="103" customWidth="1"/>
    <col min="1089" max="1089" width="4.85546875" style="103" customWidth="1"/>
    <col min="1090" max="1090" width="4.85546875" style="103" bestFit="1" customWidth="1"/>
    <col min="1091" max="1091" width="5.28515625" style="103" bestFit="1" customWidth="1"/>
    <col min="1092" max="1092" width="5.28515625" style="103" customWidth="1"/>
    <col min="1093" max="1094" width="9.140625" style="103"/>
    <col min="1095" max="1095" width="6.5703125" style="103" customWidth="1"/>
    <col min="1096" max="1096" width="4.42578125" style="103" bestFit="1" customWidth="1"/>
    <col min="1097" max="1098" width="3.28515625" style="103" bestFit="1" customWidth="1"/>
    <col min="1099" max="1099" width="4.85546875" style="103" customWidth="1"/>
    <col min="1100" max="1100" width="6.5703125" style="103" customWidth="1"/>
    <col min="1101" max="1101" width="5.85546875" style="103" customWidth="1"/>
    <col min="1102" max="1102" width="7.5703125" style="103" customWidth="1"/>
    <col min="1103" max="1103" width="6" style="103" customWidth="1"/>
    <col min="1104" max="1104" width="4.85546875" style="103" customWidth="1"/>
    <col min="1105" max="1105" width="4.85546875" style="103" bestFit="1" customWidth="1"/>
    <col min="1106" max="1106" width="5.28515625" style="103" bestFit="1" customWidth="1"/>
    <col min="1107" max="1107" width="5.28515625" style="103" customWidth="1"/>
    <col min="1108" max="1109" width="9.140625" style="103"/>
    <col min="1110" max="1110" width="6.5703125" style="103" customWidth="1"/>
    <col min="1111" max="1111" width="4.42578125" style="103" bestFit="1" customWidth="1"/>
    <col min="1112" max="1113" width="3.28515625" style="103" bestFit="1" customWidth="1"/>
    <col min="1114" max="1114" width="4.85546875" style="103" customWidth="1"/>
    <col min="1115" max="1115" width="6.5703125" style="103" customWidth="1"/>
    <col min="1116" max="1116" width="5.85546875" style="103" customWidth="1"/>
    <col min="1117" max="1117" width="7.5703125" style="103" customWidth="1"/>
    <col min="1118" max="1118" width="6" style="103" customWidth="1"/>
    <col min="1119" max="1119" width="4.85546875" style="103" customWidth="1"/>
    <col min="1120" max="1120" width="4.85546875" style="103" bestFit="1" customWidth="1"/>
    <col min="1121" max="1121" width="5.28515625" style="103" bestFit="1" customWidth="1"/>
    <col min="1122" max="1122" width="5.28515625" style="103" customWidth="1"/>
    <col min="1123" max="1124" width="9.140625" style="103"/>
    <col min="1125" max="1125" width="6.5703125" style="103" customWidth="1"/>
    <col min="1126" max="1126" width="4.42578125" style="103" bestFit="1" customWidth="1"/>
    <col min="1127" max="1128" width="3.28515625" style="103" bestFit="1" customWidth="1"/>
    <col min="1129" max="1129" width="4.85546875" style="103" customWidth="1"/>
    <col min="1130" max="1130" width="6.5703125" style="103" customWidth="1"/>
    <col min="1131" max="1131" width="5.85546875" style="103" customWidth="1"/>
    <col min="1132" max="1132" width="7.5703125" style="103" customWidth="1"/>
    <col min="1133" max="1133" width="6" style="103" customWidth="1"/>
    <col min="1134" max="1134" width="4.85546875" style="103" customWidth="1"/>
    <col min="1135" max="1135" width="4.85546875" style="103" bestFit="1" customWidth="1"/>
    <col min="1136" max="1136" width="5.28515625" style="103" bestFit="1" customWidth="1"/>
    <col min="1137" max="1137" width="5.28515625" style="103" customWidth="1"/>
    <col min="1138" max="1139" width="9.140625" style="103"/>
    <col min="1140" max="1140" width="6.5703125" style="103" customWidth="1"/>
    <col min="1141" max="1141" width="4.42578125" style="103" bestFit="1" customWidth="1"/>
    <col min="1142" max="1143" width="3.28515625" style="103" bestFit="1" customWidth="1"/>
    <col min="1144" max="1144" width="4.85546875" style="103" customWidth="1"/>
    <col min="1145" max="1145" width="6.5703125" style="103" customWidth="1"/>
    <col min="1146" max="1146" width="5.85546875" style="103" customWidth="1"/>
    <col min="1147" max="1147" width="7.5703125" style="103" customWidth="1"/>
    <col min="1148" max="1148" width="6" style="103" customWidth="1"/>
    <col min="1149" max="1149" width="4.85546875" style="103" customWidth="1"/>
    <col min="1150" max="1150" width="4.85546875" style="103" bestFit="1" customWidth="1"/>
    <col min="1151" max="1151" width="5.28515625" style="103" bestFit="1" customWidth="1"/>
    <col min="1152" max="1152" width="5.28515625" style="103" customWidth="1"/>
    <col min="1153" max="1154" width="9.140625" style="103"/>
    <col min="1155" max="1155" width="6.5703125" style="103" customWidth="1"/>
    <col min="1156" max="1156" width="4.42578125" style="103" bestFit="1" customWidth="1"/>
    <col min="1157" max="1158" width="3.28515625" style="103" bestFit="1" customWidth="1"/>
    <col min="1159" max="1159" width="4.85546875" style="103" customWidth="1"/>
    <col min="1160" max="1160" width="6.5703125" style="103" customWidth="1"/>
    <col min="1161" max="1161" width="5.85546875" style="103" customWidth="1"/>
    <col min="1162" max="1162" width="7.5703125" style="103" customWidth="1"/>
    <col min="1163" max="1163" width="6" style="103" customWidth="1"/>
    <col min="1164" max="1164" width="4.85546875" style="103" customWidth="1"/>
    <col min="1165" max="1165" width="4.85546875" style="103" bestFit="1" customWidth="1"/>
    <col min="1166" max="1166" width="5.28515625" style="103" bestFit="1" customWidth="1"/>
    <col min="1167" max="1167" width="5.28515625" style="103" customWidth="1"/>
    <col min="1168" max="1169" width="9.140625" style="103"/>
    <col min="1170" max="1170" width="6.5703125" style="103" customWidth="1"/>
    <col min="1171" max="1171" width="4.42578125" style="103" bestFit="1" customWidth="1"/>
    <col min="1172" max="1173" width="3.28515625" style="103" bestFit="1" customWidth="1"/>
    <col min="1174" max="1174" width="4.85546875" style="103" customWidth="1"/>
    <col min="1175" max="1175" width="6.5703125" style="103" customWidth="1"/>
    <col min="1176" max="1176" width="5.85546875" style="103" customWidth="1"/>
    <col min="1177" max="1177" width="7.5703125" style="103" customWidth="1"/>
    <col min="1178" max="1178" width="6" style="103" customWidth="1"/>
    <col min="1179" max="1179" width="4.85546875" style="103" customWidth="1"/>
    <col min="1180" max="1180" width="4.85546875" style="103" bestFit="1" customWidth="1"/>
    <col min="1181" max="1181" width="5.28515625" style="103" bestFit="1" customWidth="1"/>
    <col min="1182" max="1182" width="5.28515625" style="103" customWidth="1"/>
    <col min="1183" max="1254" width="9.140625" style="103"/>
    <col min="1255" max="1255" width="6.5703125" style="103" customWidth="1"/>
    <col min="1256" max="1256" width="4.42578125" style="103" bestFit="1" customWidth="1"/>
    <col min="1257" max="1258" width="3.28515625" style="103" bestFit="1" customWidth="1"/>
    <col min="1259" max="1259" width="4.85546875" style="103" customWidth="1"/>
    <col min="1260" max="1260" width="6.5703125" style="103" customWidth="1"/>
    <col min="1261" max="1261" width="5.85546875" style="103" customWidth="1"/>
    <col min="1262" max="1262" width="7.5703125" style="103" customWidth="1"/>
    <col min="1263" max="1263" width="6" style="103" customWidth="1"/>
    <col min="1264" max="1264" width="4.85546875" style="103" customWidth="1"/>
    <col min="1265" max="1265" width="4.85546875" style="103" bestFit="1" customWidth="1"/>
    <col min="1266" max="1266" width="5.28515625" style="103" bestFit="1" customWidth="1"/>
    <col min="1267" max="1267" width="6.28515625" style="103" customWidth="1"/>
    <col min="1268" max="1272" width="8.7109375" style="103" customWidth="1"/>
    <col min="1273" max="1273" width="6" style="103" customWidth="1"/>
    <col min="1274" max="1274" width="9.140625" style="103"/>
    <col min="1275" max="1275" width="24.140625" style="103" bestFit="1" customWidth="1"/>
    <col min="1276" max="1276" width="6.5703125" style="103" customWidth="1"/>
    <col min="1277" max="1277" width="4.42578125" style="103" bestFit="1" customWidth="1"/>
    <col min="1278" max="1279" width="3.28515625" style="103" bestFit="1" customWidth="1"/>
    <col min="1280" max="1280" width="4.85546875" style="103" customWidth="1"/>
    <col min="1281" max="1281" width="6.5703125" style="103" customWidth="1"/>
    <col min="1282" max="1282" width="5.85546875" style="103" customWidth="1"/>
    <col min="1283" max="1283" width="7.5703125" style="103" customWidth="1"/>
    <col min="1284" max="1284" width="6" style="103" customWidth="1"/>
    <col min="1285" max="1285" width="4.85546875" style="103" customWidth="1"/>
    <col min="1286" max="1286" width="4.85546875" style="103" bestFit="1" customWidth="1"/>
    <col min="1287" max="1287" width="5.28515625" style="103" bestFit="1" customWidth="1"/>
    <col min="1288" max="1288" width="5.28515625" style="103" customWidth="1"/>
    <col min="1289" max="1290" width="9.140625" style="103"/>
    <col min="1291" max="1291" width="6.5703125" style="103" customWidth="1"/>
    <col min="1292" max="1292" width="4.42578125" style="103" bestFit="1" customWidth="1"/>
    <col min="1293" max="1294" width="3.28515625" style="103" bestFit="1" customWidth="1"/>
    <col min="1295" max="1295" width="4.85546875" style="103" customWidth="1"/>
    <col min="1296" max="1296" width="6.5703125" style="103" customWidth="1"/>
    <col min="1297" max="1297" width="5.85546875" style="103" customWidth="1"/>
    <col min="1298" max="1298" width="7.5703125" style="103" customWidth="1"/>
    <col min="1299" max="1299" width="6" style="103" customWidth="1"/>
    <col min="1300" max="1300" width="4.85546875" style="103" customWidth="1"/>
    <col min="1301" max="1301" width="4.85546875" style="103" bestFit="1" customWidth="1"/>
    <col min="1302" max="1302" width="5.28515625" style="103" bestFit="1" customWidth="1"/>
    <col min="1303" max="1303" width="5.28515625" style="103" customWidth="1"/>
    <col min="1304" max="1305" width="9.140625" style="103"/>
    <col min="1306" max="1306" width="6.5703125" style="103" customWidth="1"/>
    <col min="1307" max="1307" width="4.42578125" style="103" bestFit="1" customWidth="1"/>
    <col min="1308" max="1309" width="3.28515625" style="103" bestFit="1" customWidth="1"/>
    <col min="1310" max="1310" width="4.85546875" style="103" customWidth="1"/>
    <col min="1311" max="1311" width="6.5703125" style="103" customWidth="1"/>
    <col min="1312" max="1312" width="5.85546875" style="103" customWidth="1"/>
    <col min="1313" max="1313" width="7.5703125" style="103" customWidth="1"/>
    <col min="1314" max="1314" width="6" style="103" customWidth="1"/>
    <col min="1315" max="1315" width="4.85546875" style="103" customWidth="1"/>
    <col min="1316" max="1316" width="4.85546875" style="103" bestFit="1" customWidth="1"/>
    <col min="1317" max="1317" width="5.28515625" style="103" bestFit="1" customWidth="1"/>
    <col min="1318" max="1318" width="5.28515625" style="103" customWidth="1"/>
    <col min="1319" max="1320" width="9.140625" style="103"/>
    <col min="1321" max="1321" width="6.5703125" style="103" customWidth="1"/>
    <col min="1322" max="1322" width="4.42578125" style="103" bestFit="1" customWidth="1"/>
    <col min="1323" max="1324" width="3.28515625" style="103" bestFit="1" customWidth="1"/>
    <col min="1325" max="1325" width="4.85546875" style="103" customWidth="1"/>
    <col min="1326" max="1326" width="6.5703125" style="103" customWidth="1"/>
    <col min="1327" max="1327" width="5.85546875" style="103" customWidth="1"/>
    <col min="1328" max="1328" width="7.5703125" style="103" customWidth="1"/>
    <col min="1329" max="1329" width="6" style="103" customWidth="1"/>
    <col min="1330" max="1330" width="4.85546875" style="103" customWidth="1"/>
    <col min="1331" max="1331" width="4.85546875" style="103" bestFit="1" customWidth="1"/>
    <col min="1332" max="1332" width="5.28515625" style="103" bestFit="1" customWidth="1"/>
    <col min="1333" max="1333" width="5.28515625" style="103" customWidth="1"/>
    <col min="1334" max="1335" width="9.140625" style="103"/>
    <col min="1336" max="1336" width="6.5703125" style="103" customWidth="1"/>
    <col min="1337" max="1337" width="4.42578125" style="103" bestFit="1" customWidth="1"/>
    <col min="1338" max="1339" width="3.28515625" style="103" bestFit="1" customWidth="1"/>
    <col min="1340" max="1340" width="4.85546875" style="103" customWidth="1"/>
    <col min="1341" max="1341" width="6.5703125" style="103" customWidth="1"/>
    <col min="1342" max="1342" width="5.85546875" style="103" customWidth="1"/>
    <col min="1343" max="1343" width="7.5703125" style="103" customWidth="1"/>
    <col min="1344" max="1344" width="6" style="103" customWidth="1"/>
    <col min="1345" max="1345" width="4.85546875" style="103" customWidth="1"/>
    <col min="1346" max="1346" width="4.85546875" style="103" bestFit="1" customWidth="1"/>
    <col min="1347" max="1347" width="5.28515625" style="103" bestFit="1" customWidth="1"/>
    <col min="1348" max="1348" width="5.28515625" style="103" customWidth="1"/>
    <col min="1349" max="1350" width="9.140625" style="103"/>
    <col min="1351" max="1351" width="6.5703125" style="103" customWidth="1"/>
    <col min="1352" max="1352" width="4.42578125" style="103" bestFit="1" customWidth="1"/>
    <col min="1353" max="1354" width="3.28515625" style="103" bestFit="1" customWidth="1"/>
    <col min="1355" max="1355" width="4.85546875" style="103" customWidth="1"/>
    <col min="1356" max="1356" width="6.5703125" style="103" customWidth="1"/>
    <col min="1357" max="1357" width="5.85546875" style="103" customWidth="1"/>
    <col min="1358" max="1358" width="7.5703125" style="103" customWidth="1"/>
    <col min="1359" max="1359" width="6" style="103" customWidth="1"/>
    <col min="1360" max="1360" width="4.85546875" style="103" customWidth="1"/>
    <col min="1361" max="1361" width="4.85546875" style="103" bestFit="1" customWidth="1"/>
    <col min="1362" max="1362" width="5.28515625" style="103" bestFit="1" customWidth="1"/>
    <col min="1363" max="1363" width="5.28515625" style="103" customWidth="1"/>
    <col min="1364" max="1365" width="9.140625" style="103"/>
    <col min="1366" max="1366" width="6.5703125" style="103" customWidth="1"/>
    <col min="1367" max="1367" width="4.42578125" style="103" bestFit="1" customWidth="1"/>
    <col min="1368" max="1369" width="3.28515625" style="103" bestFit="1" customWidth="1"/>
    <col min="1370" max="1370" width="4.85546875" style="103" customWidth="1"/>
    <col min="1371" max="1371" width="6.5703125" style="103" customWidth="1"/>
    <col min="1372" max="1372" width="5.85546875" style="103" customWidth="1"/>
    <col min="1373" max="1373" width="7.5703125" style="103" customWidth="1"/>
    <col min="1374" max="1374" width="6" style="103" customWidth="1"/>
    <col min="1375" max="1375" width="4.85546875" style="103" customWidth="1"/>
    <col min="1376" max="1376" width="4.85546875" style="103" bestFit="1" customWidth="1"/>
    <col min="1377" max="1377" width="5.28515625" style="103" bestFit="1" customWidth="1"/>
    <col min="1378" max="1378" width="5.28515625" style="103" customWidth="1"/>
    <col min="1379" max="1380" width="9.140625" style="103"/>
    <col min="1381" max="1381" width="6.5703125" style="103" customWidth="1"/>
    <col min="1382" max="1382" width="4.42578125" style="103" bestFit="1" customWidth="1"/>
    <col min="1383" max="1384" width="3.28515625" style="103" bestFit="1" customWidth="1"/>
    <col min="1385" max="1385" width="4.85546875" style="103" customWidth="1"/>
    <col min="1386" max="1386" width="6.5703125" style="103" customWidth="1"/>
    <col min="1387" max="1387" width="5.85546875" style="103" customWidth="1"/>
    <col min="1388" max="1388" width="7.5703125" style="103" customWidth="1"/>
    <col min="1389" max="1389" width="6" style="103" customWidth="1"/>
    <col min="1390" max="1390" width="4.85546875" style="103" customWidth="1"/>
    <col min="1391" max="1391" width="4.85546875" style="103" bestFit="1" customWidth="1"/>
    <col min="1392" max="1392" width="5.28515625" style="103" bestFit="1" customWidth="1"/>
    <col min="1393" max="1393" width="5.28515625" style="103" customWidth="1"/>
    <col min="1394" max="1395" width="9.140625" style="103"/>
    <col min="1396" max="1396" width="6.5703125" style="103" customWidth="1"/>
    <col min="1397" max="1397" width="4.42578125" style="103" bestFit="1" customWidth="1"/>
    <col min="1398" max="1399" width="3.28515625" style="103" bestFit="1" customWidth="1"/>
    <col min="1400" max="1400" width="4.85546875" style="103" customWidth="1"/>
    <col min="1401" max="1401" width="6.5703125" style="103" customWidth="1"/>
    <col min="1402" max="1402" width="5.85546875" style="103" customWidth="1"/>
    <col min="1403" max="1403" width="7.5703125" style="103" customWidth="1"/>
    <col min="1404" max="1404" width="6" style="103" customWidth="1"/>
    <col min="1405" max="1405" width="4.85546875" style="103" customWidth="1"/>
    <col min="1406" max="1406" width="4.85546875" style="103" bestFit="1" customWidth="1"/>
    <col min="1407" max="1407" width="5.28515625" style="103" bestFit="1" customWidth="1"/>
    <col min="1408" max="1408" width="5.28515625" style="103" customWidth="1"/>
    <col min="1409" max="1410" width="9.140625" style="103"/>
    <col min="1411" max="1411" width="6.5703125" style="103" customWidth="1"/>
    <col min="1412" max="1412" width="4.42578125" style="103" bestFit="1" customWidth="1"/>
    <col min="1413" max="1414" width="3.28515625" style="103" bestFit="1" customWidth="1"/>
    <col min="1415" max="1415" width="4.85546875" style="103" customWidth="1"/>
    <col min="1416" max="1416" width="6.5703125" style="103" customWidth="1"/>
    <col min="1417" max="1417" width="5.85546875" style="103" customWidth="1"/>
    <col min="1418" max="1418" width="7.5703125" style="103" customWidth="1"/>
    <col min="1419" max="1419" width="6" style="103" customWidth="1"/>
    <col min="1420" max="1420" width="4.85546875" style="103" customWidth="1"/>
    <col min="1421" max="1421" width="4.85546875" style="103" bestFit="1" customWidth="1"/>
    <col min="1422" max="1422" width="5.28515625" style="103" bestFit="1" customWidth="1"/>
    <col min="1423" max="1423" width="5.28515625" style="103" customWidth="1"/>
    <col min="1424" max="1425" width="9.140625" style="103"/>
    <col min="1426" max="1426" width="6.5703125" style="103" customWidth="1"/>
    <col min="1427" max="1427" width="4.42578125" style="103" bestFit="1" customWidth="1"/>
    <col min="1428" max="1429" width="3.28515625" style="103" bestFit="1" customWidth="1"/>
    <col min="1430" max="1430" width="4.85546875" style="103" customWidth="1"/>
    <col min="1431" max="1431" width="6.5703125" style="103" customWidth="1"/>
    <col min="1432" max="1432" width="5.85546875" style="103" customWidth="1"/>
    <col min="1433" max="1433" width="7.5703125" style="103" customWidth="1"/>
    <col min="1434" max="1434" width="6" style="103" customWidth="1"/>
    <col min="1435" max="1435" width="4.85546875" style="103" customWidth="1"/>
    <col min="1436" max="1436" width="4.85546875" style="103" bestFit="1" customWidth="1"/>
    <col min="1437" max="1437" width="5.28515625" style="103" bestFit="1" customWidth="1"/>
    <col min="1438" max="1438" width="5.28515625" style="103" customWidth="1"/>
    <col min="1439" max="1510" width="9.140625" style="103"/>
    <col min="1511" max="1511" width="6.5703125" style="103" customWidth="1"/>
    <col min="1512" max="1512" width="4.42578125" style="103" bestFit="1" customWidth="1"/>
    <col min="1513" max="1514" width="3.28515625" style="103" bestFit="1" customWidth="1"/>
    <col min="1515" max="1515" width="4.85546875" style="103" customWidth="1"/>
    <col min="1516" max="1516" width="6.5703125" style="103" customWidth="1"/>
    <col min="1517" max="1517" width="5.85546875" style="103" customWidth="1"/>
    <col min="1518" max="1518" width="7.5703125" style="103" customWidth="1"/>
    <col min="1519" max="1519" width="6" style="103" customWidth="1"/>
    <col min="1520" max="1520" width="4.85546875" style="103" customWidth="1"/>
    <col min="1521" max="1521" width="4.85546875" style="103" bestFit="1" customWidth="1"/>
    <col min="1522" max="1522" width="5.28515625" style="103" bestFit="1" customWidth="1"/>
    <col min="1523" max="1523" width="6.28515625" style="103" customWidth="1"/>
    <col min="1524" max="1528" width="8.7109375" style="103" customWidth="1"/>
    <col min="1529" max="1529" width="6" style="103" customWidth="1"/>
    <col min="1530" max="1530" width="9.140625" style="103"/>
    <col min="1531" max="1531" width="24.140625" style="103" bestFit="1" customWidth="1"/>
    <col min="1532" max="1532" width="6.5703125" style="103" customWidth="1"/>
    <col min="1533" max="1533" width="4.42578125" style="103" bestFit="1" customWidth="1"/>
    <col min="1534" max="1535" width="3.28515625" style="103" bestFit="1" customWidth="1"/>
    <col min="1536" max="1536" width="4.85546875" style="103" customWidth="1"/>
    <col min="1537" max="1537" width="6.5703125" style="103" customWidth="1"/>
    <col min="1538" max="1538" width="5.85546875" style="103" customWidth="1"/>
    <col min="1539" max="1539" width="7.5703125" style="103" customWidth="1"/>
    <col min="1540" max="1540" width="6" style="103" customWidth="1"/>
    <col min="1541" max="1541" width="4.85546875" style="103" customWidth="1"/>
    <col min="1542" max="1542" width="4.85546875" style="103" bestFit="1" customWidth="1"/>
    <col min="1543" max="1543" width="5.28515625" style="103" bestFit="1" customWidth="1"/>
    <col min="1544" max="1544" width="5.28515625" style="103" customWidth="1"/>
    <col min="1545" max="1546" width="9.140625" style="103"/>
    <col min="1547" max="1547" width="6.5703125" style="103" customWidth="1"/>
    <col min="1548" max="1548" width="4.42578125" style="103" bestFit="1" customWidth="1"/>
    <col min="1549" max="1550" width="3.28515625" style="103" bestFit="1" customWidth="1"/>
    <col min="1551" max="1551" width="4.85546875" style="103" customWidth="1"/>
    <col min="1552" max="1552" width="6.5703125" style="103" customWidth="1"/>
    <col min="1553" max="1553" width="5.85546875" style="103" customWidth="1"/>
    <col min="1554" max="1554" width="7.5703125" style="103" customWidth="1"/>
    <col min="1555" max="1555" width="6" style="103" customWidth="1"/>
    <col min="1556" max="1556" width="4.85546875" style="103" customWidth="1"/>
    <col min="1557" max="1557" width="4.85546875" style="103" bestFit="1" customWidth="1"/>
    <col min="1558" max="1558" width="5.28515625" style="103" bestFit="1" customWidth="1"/>
    <col min="1559" max="1559" width="5.28515625" style="103" customWidth="1"/>
    <col min="1560" max="1561" width="9.140625" style="103"/>
    <col min="1562" max="1562" width="6.5703125" style="103" customWidth="1"/>
    <col min="1563" max="1563" width="4.42578125" style="103" bestFit="1" customWidth="1"/>
    <col min="1564" max="1565" width="3.28515625" style="103" bestFit="1" customWidth="1"/>
    <col min="1566" max="1566" width="4.85546875" style="103" customWidth="1"/>
    <col min="1567" max="1567" width="6.5703125" style="103" customWidth="1"/>
    <col min="1568" max="1568" width="5.85546875" style="103" customWidth="1"/>
    <col min="1569" max="1569" width="7.5703125" style="103" customWidth="1"/>
    <col min="1570" max="1570" width="6" style="103" customWidth="1"/>
    <col min="1571" max="1571" width="4.85546875" style="103" customWidth="1"/>
    <col min="1572" max="1572" width="4.85546875" style="103" bestFit="1" customWidth="1"/>
    <col min="1573" max="1573" width="5.28515625" style="103" bestFit="1" customWidth="1"/>
    <col min="1574" max="1574" width="5.28515625" style="103" customWidth="1"/>
    <col min="1575" max="1576" width="9.140625" style="103"/>
    <col min="1577" max="1577" width="6.5703125" style="103" customWidth="1"/>
    <col min="1578" max="1578" width="4.42578125" style="103" bestFit="1" customWidth="1"/>
    <col min="1579" max="1580" width="3.28515625" style="103" bestFit="1" customWidth="1"/>
    <col min="1581" max="1581" width="4.85546875" style="103" customWidth="1"/>
    <col min="1582" max="1582" width="6.5703125" style="103" customWidth="1"/>
    <col min="1583" max="1583" width="5.85546875" style="103" customWidth="1"/>
    <col min="1584" max="1584" width="7.5703125" style="103" customWidth="1"/>
    <col min="1585" max="1585" width="6" style="103" customWidth="1"/>
    <col min="1586" max="1586" width="4.85546875" style="103" customWidth="1"/>
    <col min="1587" max="1587" width="4.85546875" style="103" bestFit="1" customWidth="1"/>
    <col min="1588" max="1588" width="5.28515625" style="103" bestFit="1" customWidth="1"/>
    <col min="1589" max="1589" width="5.28515625" style="103" customWidth="1"/>
    <col min="1590" max="1591" width="9.140625" style="103"/>
    <col min="1592" max="1592" width="6.5703125" style="103" customWidth="1"/>
    <col min="1593" max="1593" width="4.42578125" style="103" bestFit="1" customWidth="1"/>
    <col min="1594" max="1595" width="3.28515625" style="103" bestFit="1" customWidth="1"/>
    <col min="1596" max="1596" width="4.85546875" style="103" customWidth="1"/>
    <col min="1597" max="1597" width="6.5703125" style="103" customWidth="1"/>
    <col min="1598" max="1598" width="5.85546875" style="103" customWidth="1"/>
    <col min="1599" max="1599" width="7.5703125" style="103" customWidth="1"/>
    <col min="1600" max="1600" width="6" style="103" customWidth="1"/>
    <col min="1601" max="1601" width="4.85546875" style="103" customWidth="1"/>
    <col min="1602" max="1602" width="4.85546875" style="103" bestFit="1" customWidth="1"/>
    <col min="1603" max="1603" width="5.28515625" style="103" bestFit="1" customWidth="1"/>
    <col min="1604" max="1604" width="5.28515625" style="103" customWidth="1"/>
    <col min="1605" max="1606" width="9.140625" style="103"/>
    <col min="1607" max="1607" width="6.5703125" style="103" customWidth="1"/>
    <col min="1608" max="1608" width="4.42578125" style="103" bestFit="1" customWidth="1"/>
    <col min="1609" max="1610" width="3.28515625" style="103" bestFit="1" customWidth="1"/>
    <col min="1611" max="1611" width="4.85546875" style="103" customWidth="1"/>
    <col min="1612" max="1612" width="6.5703125" style="103" customWidth="1"/>
    <col min="1613" max="1613" width="5.85546875" style="103" customWidth="1"/>
    <col min="1614" max="1614" width="7.5703125" style="103" customWidth="1"/>
    <col min="1615" max="1615" width="6" style="103" customWidth="1"/>
    <col min="1616" max="1616" width="4.85546875" style="103" customWidth="1"/>
    <col min="1617" max="1617" width="4.85546875" style="103" bestFit="1" customWidth="1"/>
    <col min="1618" max="1618" width="5.28515625" style="103" bestFit="1" customWidth="1"/>
    <col min="1619" max="1619" width="5.28515625" style="103" customWidth="1"/>
    <col min="1620" max="1621" width="9.140625" style="103"/>
    <col min="1622" max="1622" width="6.5703125" style="103" customWidth="1"/>
    <col min="1623" max="1623" width="4.42578125" style="103" bestFit="1" customWidth="1"/>
    <col min="1624" max="1625" width="3.28515625" style="103" bestFit="1" customWidth="1"/>
    <col min="1626" max="1626" width="4.85546875" style="103" customWidth="1"/>
    <col min="1627" max="1627" width="6.5703125" style="103" customWidth="1"/>
    <col min="1628" max="1628" width="5.85546875" style="103" customWidth="1"/>
    <col min="1629" max="1629" width="7.5703125" style="103" customWidth="1"/>
    <col min="1630" max="1630" width="6" style="103" customWidth="1"/>
    <col min="1631" max="1631" width="4.85546875" style="103" customWidth="1"/>
    <col min="1632" max="1632" width="4.85546875" style="103" bestFit="1" customWidth="1"/>
    <col min="1633" max="1633" width="5.28515625" style="103" bestFit="1" customWidth="1"/>
    <col min="1634" max="1634" width="5.28515625" style="103" customWidth="1"/>
    <col min="1635" max="1636" width="9.140625" style="103"/>
    <col min="1637" max="1637" width="6.5703125" style="103" customWidth="1"/>
    <col min="1638" max="1638" width="4.42578125" style="103" bestFit="1" customWidth="1"/>
    <col min="1639" max="1640" width="3.28515625" style="103" bestFit="1" customWidth="1"/>
    <col min="1641" max="1641" width="4.85546875" style="103" customWidth="1"/>
    <col min="1642" max="1642" width="6.5703125" style="103" customWidth="1"/>
    <col min="1643" max="1643" width="5.85546875" style="103" customWidth="1"/>
    <col min="1644" max="1644" width="7.5703125" style="103" customWidth="1"/>
    <col min="1645" max="1645" width="6" style="103" customWidth="1"/>
    <col min="1646" max="1646" width="4.85546875" style="103" customWidth="1"/>
    <col min="1647" max="1647" width="4.85546875" style="103" bestFit="1" customWidth="1"/>
    <col min="1648" max="1648" width="5.28515625" style="103" bestFit="1" customWidth="1"/>
    <col min="1649" max="1649" width="5.28515625" style="103" customWidth="1"/>
    <col min="1650" max="1651" width="9.140625" style="103"/>
    <col min="1652" max="1652" width="6.5703125" style="103" customWidth="1"/>
    <col min="1653" max="1653" width="4.42578125" style="103" bestFit="1" customWidth="1"/>
    <col min="1654" max="1655" width="3.28515625" style="103" bestFit="1" customWidth="1"/>
    <col min="1656" max="1656" width="4.85546875" style="103" customWidth="1"/>
    <col min="1657" max="1657" width="6.5703125" style="103" customWidth="1"/>
    <col min="1658" max="1658" width="5.85546875" style="103" customWidth="1"/>
    <col min="1659" max="1659" width="7.5703125" style="103" customWidth="1"/>
    <col min="1660" max="1660" width="6" style="103" customWidth="1"/>
    <col min="1661" max="1661" width="4.85546875" style="103" customWidth="1"/>
    <col min="1662" max="1662" width="4.85546875" style="103" bestFit="1" customWidth="1"/>
    <col min="1663" max="1663" width="5.28515625" style="103" bestFit="1" customWidth="1"/>
    <col min="1664" max="1664" width="5.28515625" style="103" customWidth="1"/>
    <col min="1665" max="1666" width="9.140625" style="103"/>
    <col min="1667" max="1667" width="6.5703125" style="103" customWidth="1"/>
    <col min="1668" max="1668" width="4.42578125" style="103" bestFit="1" customWidth="1"/>
    <col min="1669" max="1670" width="3.28515625" style="103" bestFit="1" customWidth="1"/>
    <col min="1671" max="1671" width="4.85546875" style="103" customWidth="1"/>
    <col min="1672" max="1672" width="6.5703125" style="103" customWidth="1"/>
    <col min="1673" max="1673" width="5.85546875" style="103" customWidth="1"/>
    <col min="1674" max="1674" width="7.5703125" style="103" customWidth="1"/>
    <col min="1675" max="1675" width="6" style="103" customWidth="1"/>
    <col min="1676" max="1676" width="4.85546875" style="103" customWidth="1"/>
    <col min="1677" max="1677" width="4.85546875" style="103" bestFit="1" customWidth="1"/>
    <col min="1678" max="1678" width="5.28515625" style="103" bestFit="1" customWidth="1"/>
    <col min="1679" max="1679" width="5.28515625" style="103" customWidth="1"/>
    <col min="1680" max="1681" width="9.140625" style="103"/>
    <col min="1682" max="1682" width="6.5703125" style="103" customWidth="1"/>
    <col min="1683" max="1683" width="4.42578125" style="103" bestFit="1" customWidth="1"/>
    <col min="1684" max="1685" width="3.28515625" style="103" bestFit="1" customWidth="1"/>
    <col min="1686" max="1686" width="4.85546875" style="103" customWidth="1"/>
    <col min="1687" max="1687" width="6.5703125" style="103" customWidth="1"/>
    <col min="1688" max="1688" width="5.85546875" style="103" customWidth="1"/>
    <col min="1689" max="1689" width="7.5703125" style="103" customWidth="1"/>
    <col min="1690" max="1690" width="6" style="103" customWidth="1"/>
    <col min="1691" max="1691" width="4.85546875" style="103" customWidth="1"/>
    <col min="1692" max="1692" width="4.85546875" style="103" bestFit="1" customWidth="1"/>
    <col min="1693" max="1693" width="5.28515625" style="103" bestFit="1" customWidth="1"/>
    <col min="1694" max="1694" width="5.28515625" style="103" customWidth="1"/>
    <col min="1695" max="1766" width="9.140625" style="103"/>
    <col min="1767" max="1767" width="6.5703125" style="103" customWidth="1"/>
    <col min="1768" max="1768" width="4.42578125" style="103" bestFit="1" customWidth="1"/>
    <col min="1769" max="1770" width="3.28515625" style="103" bestFit="1" customWidth="1"/>
    <col min="1771" max="1771" width="4.85546875" style="103" customWidth="1"/>
    <col min="1772" max="1772" width="6.5703125" style="103" customWidth="1"/>
    <col min="1773" max="1773" width="5.85546875" style="103" customWidth="1"/>
    <col min="1774" max="1774" width="7.5703125" style="103" customWidth="1"/>
    <col min="1775" max="1775" width="6" style="103" customWidth="1"/>
    <col min="1776" max="1776" width="4.85546875" style="103" customWidth="1"/>
    <col min="1777" max="1777" width="4.85546875" style="103" bestFit="1" customWidth="1"/>
    <col min="1778" max="1778" width="5.28515625" style="103" bestFit="1" customWidth="1"/>
    <col min="1779" max="1779" width="6.28515625" style="103" customWidth="1"/>
    <col min="1780" max="1784" width="8.7109375" style="103" customWidth="1"/>
    <col min="1785" max="1785" width="6" style="103" customWidth="1"/>
    <col min="1786" max="1786" width="9.140625" style="103"/>
    <col min="1787" max="1787" width="24.140625" style="103" bestFit="1" customWidth="1"/>
    <col min="1788" max="1788" width="6.5703125" style="103" customWidth="1"/>
    <col min="1789" max="1789" width="4.42578125" style="103" bestFit="1" customWidth="1"/>
    <col min="1790" max="1791" width="3.28515625" style="103" bestFit="1" customWidth="1"/>
    <col min="1792" max="1792" width="4.85546875" style="103" customWidth="1"/>
    <col min="1793" max="1793" width="6.5703125" style="103" customWidth="1"/>
    <col min="1794" max="1794" width="5.85546875" style="103" customWidth="1"/>
    <col min="1795" max="1795" width="7.5703125" style="103" customWidth="1"/>
    <col min="1796" max="1796" width="6" style="103" customWidth="1"/>
    <col min="1797" max="1797" width="4.85546875" style="103" customWidth="1"/>
    <col min="1798" max="1798" width="4.85546875" style="103" bestFit="1" customWidth="1"/>
    <col min="1799" max="1799" width="5.28515625" style="103" bestFit="1" customWidth="1"/>
    <col min="1800" max="1800" width="5.28515625" style="103" customWidth="1"/>
    <col min="1801" max="1802" width="9.140625" style="103"/>
    <col min="1803" max="1803" width="6.5703125" style="103" customWidth="1"/>
    <col min="1804" max="1804" width="4.42578125" style="103" bestFit="1" customWidth="1"/>
    <col min="1805" max="1806" width="3.28515625" style="103" bestFit="1" customWidth="1"/>
    <col min="1807" max="1807" width="4.85546875" style="103" customWidth="1"/>
    <col min="1808" max="1808" width="6.5703125" style="103" customWidth="1"/>
    <col min="1809" max="1809" width="5.85546875" style="103" customWidth="1"/>
    <col min="1810" max="1810" width="7.5703125" style="103" customWidth="1"/>
    <col min="1811" max="1811" width="6" style="103" customWidth="1"/>
    <col min="1812" max="1812" width="4.85546875" style="103" customWidth="1"/>
    <col min="1813" max="1813" width="4.85546875" style="103" bestFit="1" customWidth="1"/>
    <col min="1814" max="1814" width="5.28515625" style="103" bestFit="1" customWidth="1"/>
    <col min="1815" max="1815" width="5.28515625" style="103" customWidth="1"/>
    <col min="1816" max="1817" width="9.140625" style="103"/>
    <col min="1818" max="1818" width="6.5703125" style="103" customWidth="1"/>
    <col min="1819" max="1819" width="4.42578125" style="103" bestFit="1" customWidth="1"/>
    <col min="1820" max="1821" width="3.28515625" style="103" bestFit="1" customWidth="1"/>
    <col min="1822" max="1822" width="4.85546875" style="103" customWidth="1"/>
    <col min="1823" max="1823" width="6.5703125" style="103" customWidth="1"/>
    <col min="1824" max="1824" width="5.85546875" style="103" customWidth="1"/>
    <col min="1825" max="1825" width="7.5703125" style="103" customWidth="1"/>
    <col min="1826" max="1826" width="6" style="103" customWidth="1"/>
    <col min="1827" max="1827" width="4.85546875" style="103" customWidth="1"/>
    <col min="1828" max="1828" width="4.85546875" style="103" bestFit="1" customWidth="1"/>
    <col min="1829" max="1829" width="5.28515625" style="103" bestFit="1" customWidth="1"/>
    <col min="1830" max="1830" width="5.28515625" style="103" customWidth="1"/>
    <col min="1831" max="1832" width="9.140625" style="103"/>
    <col min="1833" max="1833" width="6.5703125" style="103" customWidth="1"/>
    <col min="1834" max="1834" width="4.42578125" style="103" bestFit="1" customWidth="1"/>
    <col min="1835" max="1836" width="3.28515625" style="103" bestFit="1" customWidth="1"/>
    <col min="1837" max="1837" width="4.85546875" style="103" customWidth="1"/>
    <col min="1838" max="1838" width="6.5703125" style="103" customWidth="1"/>
    <col min="1839" max="1839" width="5.85546875" style="103" customWidth="1"/>
    <col min="1840" max="1840" width="7.5703125" style="103" customWidth="1"/>
    <col min="1841" max="1841" width="6" style="103" customWidth="1"/>
    <col min="1842" max="1842" width="4.85546875" style="103" customWidth="1"/>
    <col min="1843" max="1843" width="4.85546875" style="103" bestFit="1" customWidth="1"/>
    <col min="1844" max="1844" width="5.28515625" style="103" bestFit="1" customWidth="1"/>
    <col min="1845" max="1845" width="5.28515625" style="103" customWidth="1"/>
    <col min="1846" max="1847" width="9.140625" style="103"/>
    <col min="1848" max="1848" width="6.5703125" style="103" customWidth="1"/>
    <col min="1849" max="1849" width="4.42578125" style="103" bestFit="1" customWidth="1"/>
    <col min="1850" max="1851" width="3.28515625" style="103" bestFit="1" customWidth="1"/>
    <col min="1852" max="1852" width="4.85546875" style="103" customWidth="1"/>
    <col min="1853" max="1853" width="6.5703125" style="103" customWidth="1"/>
    <col min="1854" max="1854" width="5.85546875" style="103" customWidth="1"/>
    <col min="1855" max="1855" width="7.5703125" style="103" customWidth="1"/>
    <col min="1856" max="1856" width="6" style="103" customWidth="1"/>
    <col min="1857" max="1857" width="4.85546875" style="103" customWidth="1"/>
    <col min="1858" max="1858" width="4.85546875" style="103" bestFit="1" customWidth="1"/>
    <col min="1859" max="1859" width="5.28515625" style="103" bestFit="1" customWidth="1"/>
    <col min="1860" max="1860" width="5.28515625" style="103" customWidth="1"/>
    <col min="1861" max="1862" width="9.140625" style="103"/>
    <col min="1863" max="1863" width="6.5703125" style="103" customWidth="1"/>
    <col min="1864" max="1864" width="4.42578125" style="103" bestFit="1" customWidth="1"/>
    <col min="1865" max="1866" width="3.28515625" style="103" bestFit="1" customWidth="1"/>
    <col min="1867" max="1867" width="4.85546875" style="103" customWidth="1"/>
    <col min="1868" max="1868" width="6.5703125" style="103" customWidth="1"/>
    <col min="1869" max="1869" width="5.85546875" style="103" customWidth="1"/>
    <col min="1870" max="1870" width="7.5703125" style="103" customWidth="1"/>
    <col min="1871" max="1871" width="6" style="103" customWidth="1"/>
    <col min="1872" max="1872" width="4.85546875" style="103" customWidth="1"/>
    <col min="1873" max="1873" width="4.85546875" style="103" bestFit="1" customWidth="1"/>
    <col min="1874" max="1874" width="5.28515625" style="103" bestFit="1" customWidth="1"/>
    <col min="1875" max="1875" width="5.28515625" style="103" customWidth="1"/>
    <col min="1876" max="1877" width="9.140625" style="103"/>
    <col min="1878" max="1878" width="6.5703125" style="103" customWidth="1"/>
    <col min="1879" max="1879" width="4.42578125" style="103" bestFit="1" customWidth="1"/>
    <col min="1880" max="1881" width="3.28515625" style="103" bestFit="1" customWidth="1"/>
    <col min="1882" max="1882" width="4.85546875" style="103" customWidth="1"/>
    <col min="1883" max="1883" width="6.5703125" style="103" customWidth="1"/>
    <col min="1884" max="1884" width="5.85546875" style="103" customWidth="1"/>
    <col min="1885" max="1885" width="7.5703125" style="103" customWidth="1"/>
    <col min="1886" max="1886" width="6" style="103" customWidth="1"/>
    <col min="1887" max="1887" width="4.85546875" style="103" customWidth="1"/>
    <col min="1888" max="1888" width="4.85546875" style="103" bestFit="1" customWidth="1"/>
    <col min="1889" max="1889" width="5.28515625" style="103" bestFit="1" customWidth="1"/>
    <col min="1890" max="1890" width="5.28515625" style="103" customWidth="1"/>
    <col min="1891" max="1892" width="9.140625" style="103"/>
    <col min="1893" max="1893" width="6.5703125" style="103" customWidth="1"/>
    <col min="1894" max="1894" width="4.42578125" style="103" bestFit="1" customWidth="1"/>
    <col min="1895" max="1896" width="3.28515625" style="103" bestFit="1" customWidth="1"/>
    <col min="1897" max="1897" width="4.85546875" style="103" customWidth="1"/>
    <col min="1898" max="1898" width="6.5703125" style="103" customWidth="1"/>
    <col min="1899" max="1899" width="5.85546875" style="103" customWidth="1"/>
    <col min="1900" max="1900" width="7.5703125" style="103" customWidth="1"/>
    <col min="1901" max="1901" width="6" style="103" customWidth="1"/>
    <col min="1902" max="1902" width="4.85546875" style="103" customWidth="1"/>
    <col min="1903" max="1903" width="4.85546875" style="103" bestFit="1" customWidth="1"/>
    <col min="1904" max="1904" width="5.28515625" style="103" bestFit="1" customWidth="1"/>
    <col min="1905" max="1905" width="5.28515625" style="103" customWidth="1"/>
    <col min="1906" max="1907" width="9.140625" style="103"/>
    <col min="1908" max="1908" width="6.5703125" style="103" customWidth="1"/>
    <col min="1909" max="1909" width="4.42578125" style="103" bestFit="1" customWidth="1"/>
    <col min="1910" max="1911" width="3.28515625" style="103" bestFit="1" customWidth="1"/>
    <col min="1912" max="1912" width="4.85546875" style="103" customWidth="1"/>
    <col min="1913" max="1913" width="6.5703125" style="103" customWidth="1"/>
    <col min="1914" max="1914" width="5.85546875" style="103" customWidth="1"/>
    <col min="1915" max="1915" width="7.5703125" style="103" customWidth="1"/>
    <col min="1916" max="1916" width="6" style="103" customWidth="1"/>
    <col min="1917" max="1917" width="4.85546875" style="103" customWidth="1"/>
    <col min="1918" max="1918" width="4.85546875" style="103" bestFit="1" customWidth="1"/>
    <col min="1919" max="1919" width="5.28515625" style="103" bestFit="1" customWidth="1"/>
    <col min="1920" max="1920" width="5.28515625" style="103" customWidth="1"/>
    <col min="1921" max="1922" width="9.140625" style="103"/>
    <col min="1923" max="1923" width="6.5703125" style="103" customWidth="1"/>
    <col min="1924" max="1924" width="4.42578125" style="103" bestFit="1" customWidth="1"/>
    <col min="1925" max="1926" width="3.28515625" style="103" bestFit="1" customWidth="1"/>
    <col min="1927" max="1927" width="4.85546875" style="103" customWidth="1"/>
    <col min="1928" max="1928" width="6.5703125" style="103" customWidth="1"/>
    <col min="1929" max="1929" width="5.85546875" style="103" customWidth="1"/>
    <col min="1930" max="1930" width="7.5703125" style="103" customWidth="1"/>
    <col min="1931" max="1931" width="6" style="103" customWidth="1"/>
    <col min="1932" max="1932" width="4.85546875" style="103" customWidth="1"/>
    <col min="1933" max="1933" width="4.85546875" style="103" bestFit="1" customWidth="1"/>
    <col min="1934" max="1934" width="5.28515625" style="103" bestFit="1" customWidth="1"/>
    <col min="1935" max="1935" width="5.28515625" style="103" customWidth="1"/>
    <col min="1936" max="1937" width="9.140625" style="103"/>
    <col min="1938" max="1938" width="6.5703125" style="103" customWidth="1"/>
    <col min="1939" max="1939" width="4.42578125" style="103" bestFit="1" customWidth="1"/>
    <col min="1940" max="1941" width="3.28515625" style="103" bestFit="1" customWidth="1"/>
    <col min="1942" max="1942" width="4.85546875" style="103" customWidth="1"/>
    <col min="1943" max="1943" width="6.5703125" style="103" customWidth="1"/>
    <col min="1944" max="1944" width="5.85546875" style="103" customWidth="1"/>
    <col min="1945" max="1945" width="7.5703125" style="103" customWidth="1"/>
    <col min="1946" max="1946" width="6" style="103" customWidth="1"/>
    <col min="1947" max="1947" width="4.85546875" style="103" customWidth="1"/>
    <col min="1948" max="1948" width="4.85546875" style="103" bestFit="1" customWidth="1"/>
    <col min="1949" max="1949" width="5.28515625" style="103" bestFit="1" customWidth="1"/>
    <col min="1950" max="1950" width="5.28515625" style="103" customWidth="1"/>
    <col min="1951" max="2022" width="9.140625" style="103"/>
    <col min="2023" max="2023" width="6.5703125" style="103" customWidth="1"/>
    <col min="2024" max="2024" width="4.42578125" style="103" bestFit="1" customWidth="1"/>
    <col min="2025" max="2026" width="3.28515625" style="103" bestFit="1" customWidth="1"/>
    <col min="2027" max="2027" width="4.85546875" style="103" customWidth="1"/>
    <col min="2028" max="2028" width="6.5703125" style="103" customWidth="1"/>
    <col min="2029" max="2029" width="5.85546875" style="103" customWidth="1"/>
    <col min="2030" max="2030" width="7.5703125" style="103" customWidth="1"/>
    <col min="2031" max="2031" width="6" style="103" customWidth="1"/>
    <col min="2032" max="2032" width="4.85546875" style="103" customWidth="1"/>
    <col min="2033" max="2033" width="4.85546875" style="103" bestFit="1" customWidth="1"/>
    <col min="2034" max="2034" width="5.28515625" style="103" bestFit="1" customWidth="1"/>
    <col min="2035" max="2035" width="6.28515625" style="103" customWidth="1"/>
    <col min="2036" max="2040" width="8.7109375" style="103" customWidth="1"/>
    <col min="2041" max="2041" width="6" style="103" customWidth="1"/>
    <col min="2042" max="2042" width="9.140625" style="103"/>
    <col min="2043" max="2043" width="24.140625" style="103" bestFit="1" customWidth="1"/>
    <col min="2044" max="2044" width="6.5703125" style="103" customWidth="1"/>
    <col min="2045" max="2045" width="4.42578125" style="103" bestFit="1" customWidth="1"/>
    <col min="2046" max="2047" width="3.28515625" style="103" bestFit="1" customWidth="1"/>
    <col min="2048" max="2048" width="4.85546875" style="103" customWidth="1"/>
    <col min="2049" max="2049" width="6.5703125" style="103" customWidth="1"/>
    <col min="2050" max="2050" width="5.85546875" style="103" customWidth="1"/>
    <col min="2051" max="2051" width="7.5703125" style="103" customWidth="1"/>
    <col min="2052" max="2052" width="6" style="103" customWidth="1"/>
    <col min="2053" max="2053" width="4.85546875" style="103" customWidth="1"/>
    <col min="2054" max="2054" width="4.85546875" style="103" bestFit="1" customWidth="1"/>
    <col min="2055" max="2055" width="5.28515625" style="103" bestFit="1" customWidth="1"/>
    <col min="2056" max="2056" width="5.28515625" style="103" customWidth="1"/>
    <col min="2057" max="2058" width="9.140625" style="103"/>
    <col min="2059" max="2059" width="6.5703125" style="103" customWidth="1"/>
    <col min="2060" max="2060" width="4.42578125" style="103" bestFit="1" customWidth="1"/>
    <col min="2061" max="2062" width="3.28515625" style="103" bestFit="1" customWidth="1"/>
    <col min="2063" max="2063" width="4.85546875" style="103" customWidth="1"/>
    <col min="2064" max="2064" width="6.5703125" style="103" customWidth="1"/>
    <col min="2065" max="2065" width="5.85546875" style="103" customWidth="1"/>
    <col min="2066" max="2066" width="7.5703125" style="103" customWidth="1"/>
    <col min="2067" max="2067" width="6" style="103" customWidth="1"/>
    <col min="2068" max="2068" width="4.85546875" style="103" customWidth="1"/>
    <col min="2069" max="2069" width="4.85546875" style="103" bestFit="1" customWidth="1"/>
    <col min="2070" max="2070" width="5.28515625" style="103" bestFit="1" customWidth="1"/>
    <col min="2071" max="2071" width="5.28515625" style="103" customWidth="1"/>
    <col min="2072" max="2073" width="9.140625" style="103"/>
    <col min="2074" max="2074" width="6.5703125" style="103" customWidth="1"/>
    <col min="2075" max="2075" width="4.42578125" style="103" bestFit="1" customWidth="1"/>
    <col min="2076" max="2077" width="3.28515625" style="103" bestFit="1" customWidth="1"/>
    <col min="2078" max="2078" width="4.85546875" style="103" customWidth="1"/>
    <col min="2079" max="2079" width="6.5703125" style="103" customWidth="1"/>
    <col min="2080" max="2080" width="5.85546875" style="103" customWidth="1"/>
    <col min="2081" max="2081" width="7.5703125" style="103" customWidth="1"/>
    <col min="2082" max="2082" width="6" style="103" customWidth="1"/>
    <col min="2083" max="2083" width="4.85546875" style="103" customWidth="1"/>
    <col min="2084" max="2084" width="4.85546875" style="103" bestFit="1" customWidth="1"/>
    <col min="2085" max="2085" width="5.28515625" style="103" bestFit="1" customWidth="1"/>
    <col min="2086" max="2086" width="5.28515625" style="103" customWidth="1"/>
    <col min="2087" max="2088" width="9.140625" style="103"/>
    <col min="2089" max="2089" width="6.5703125" style="103" customWidth="1"/>
    <col min="2090" max="2090" width="4.42578125" style="103" bestFit="1" customWidth="1"/>
    <col min="2091" max="2092" width="3.28515625" style="103" bestFit="1" customWidth="1"/>
    <col min="2093" max="2093" width="4.85546875" style="103" customWidth="1"/>
    <col min="2094" max="2094" width="6.5703125" style="103" customWidth="1"/>
    <col min="2095" max="2095" width="5.85546875" style="103" customWidth="1"/>
    <col min="2096" max="2096" width="7.5703125" style="103" customWidth="1"/>
    <col min="2097" max="2097" width="6" style="103" customWidth="1"/>
    <col min="2098" max="2098" width="4.85546875" style="103" customWidth="1"/>
    <col min="2099" max="2099" width="4.85546875" style="103" bestFit="1" customWidth="1"/>
    <col min="2100" max="2100" width="5.28515625" style="103" bestFit="1" customWidth="1"/>
    <col min="2101" max="2101" width="5.28515625" style="103" customWidth="1"/>
    <col min="2102" max="2103" width="9.140625" style="103"/>
    <col min="2104" max="2104" width="6.5703125" style="103" customWidth="1"/>
    <col min="2105" max="2105" width="4.42578125" style="103" bestFit="1" customWidth="1"/>
    <col min="2106" max="2107" width="3.28515625" style="103" bestFit="1" customWidth="1"/>
    <col min="2108" max="2108" width="4.85546875" style="103" customWidth="1"/>
    <col min="2109" max="2109" width="6.5703125" style="103" customWidth="1"/>
    <col min="2110" max="2110" width="5.85546875" style="103" customWidth="1"/>
    <col min="2111" max="2111" width="7.5703125" style="103" customWidth="1"/>
    <col min="2112" max="2112" width="6" style="103" customWidth="1"/>
    <col min="2113" max="2113" width="4.85546875" style="103" customWidth="1"/>
    <col min="2114" max="2114" width="4.85546875" style="103" bestFit="1" customWidth="1"/>
    <col min="2115" max="2115" width="5.28515625" style="103" bestFit="1" customWidth="1"/>
    <col min="2116" max="2116" width="5.28515625" style="103" customWidth="1"/>
    <col min="2117" max="2118" width="9.140625" style="103"/>
    <col min="2119" max="2119" width="6.5703125" style="103" customWidth="1"/>
    <col min="2120" max="2120" width="4.42578125" style="103" bestFit="1" customWidth="1"/>
    <col min="2121" max="2122" width="3.28515625" style="103" bestFit="1" customWidth="1"/>
    <col min="2123" max="2123" width="4.85546875" style="103" customWidth="1"/>
    <col min="2124" max="2124" width="6.5703125" style="103" customWidth="1"/>
    <col min="2125" max="2125" width="5.85546875" style="103" customWidth="1"/>
    <col min="2126" max="2126" width="7.5703125" style="103" customWidth="1"/>
    <col min="2127" max="2127" width="6" style="103" customWidth="1"/>
    <col min="2128" max="2128" width="4.85546875" style="103" customWidth="1"/>
    <col min="2129" max="2129" width="4.85546875" style="103" bestFit="1" customWidth="1"/>
    <col min="2130" max="2130" width="5.28515625" style="103" bestFit="1" customWidth="1"/>
    <col min="2131" max="2131" width="5.28515625" style="103" customWidth="1"/>
    <col min="2132" max="2133" width="9.140625" style="103"/>
    <col min="2134" max="2134" width="6.5703125" style="103" customWidth="1"/>
    <col min="2135" max="2135" width="4.42578125" style="103" bestFit="1" customWidth="1"/>
    <col min="2136" max="2137" width="3.28515625" style="103" bestFit="1" customWidth="1"/>
    <col min="2138" max="2138" width="4.85546875" style="103" customWidth="1"/>
    <col min="2139" max="2139" width="6.5703125" style="103" customWidth="1"/>
    <col min="2140" max="2140" width="5.85546875" style="103" customWidth="1"/>
    <col min="2141" max="2141" width="7.5703125" style="103" customWidth="1"/>
    <col min="2142" max="2142" width="6" style="103" customWidth="1"/>
    <col min="2143" max="2143" width="4.85546875" style="103" customWidth="1"/>
    <col min="2144" max="2144" width="4.85546875" style="103" bestFit="1" customWidth="1"/>
    <col min="2145" max="2145" width="5.28515625" style="103" bestFit="1" customWidth="1"/>
    <col min="2146" max="2146" width="5.28515625" style="103" customWidth="1"/>
    <col min="2147" max="2148" width="9.140625" style="103"/>
    <col min="2149" max="2149" width="6.5703125" style="103" customWidth="1"/>
    <col min="2150" max="2150" width="4.42578125" style="103" bestFit="1" customWidth="1"/>
    <col min="2151" max="2152" width="3.28515625" style="103" bestFit="1" customWidth="1"/>
    <col min="2153" max="2153" width="4.85546875" style="103" customWidth="1"/>
    <col min="2154" max="2154" width="6.5703125" style="103" customWidth="1"/>
    <col min="2155" max="2155" width="5.85546875" style="103" customWidth="1"/>
    <col min="2156" max="2156" width="7.5703125" style="103" customWidth="1"/>
    <col min="2157" max="2157" width="6" style="103" customWidth="1"/>
    <col min="2158" max="2158" width="4.85546875" style="103" customWidth="1"/>
    <col min="2159" max="2159" width="4.85546875" style="103" bestFit="1" customWidth="1"/>
    <col min="2160" max="2160" width="5.28515625" style="103" bestFit="1" customWidth="1"/>
    <col min="2161" max="2161" width="5.28515625" style="103" customWidth="1"/>
    <col min="2162" max="2163" width="9.140625" style="103"/>
    <col min="2164" max="2164" width="6.5703125" style="103" customWidth="1"/>
    <col min="2165" max="2165" width="4.42578125" style="103" bestFit="1" customWidth="1"/>
    <col min="2166" max="2167" width="3.28515625" style="103" bestFit="1" customWidth="1"/>
    <col min="2168" max="2168" width="4.85546875" style="103" customWidth="1"/>
    <col min="2169" max="2169" width="6.5703125" style="103" customWidth="1"/>
    <col min="2170" max="2170" width="5.85546875" style="103" customWidth="1"/>
    <col min="2171" max="2171" width="7.5703125" style="103" customWidth="1"/>
    <col min="2172" max="2172" width="6" style="103" customWidth="1"/>
    <col min="2173" max="2173" width="4.85546875" style="103" customWidth="1"/>
    <col min="2174" max="2174" width="4.85546875" style="103" bestFit="1" customWidth="1"/>
    <col min="2175" max="2175" width="5.28515625" style="103" bestFit="1" customWidth="1"/>
    <col min="2176" max="2176" width="5.28515625" style="103" customWidth="1"/>
    <col min="2177" max="2178" width="9.140625" style="103"/>
    <col min="2179" max="2179" width="6.5703125" style="103" customWidth="1"/>
    <col min="2180" max="2180" width="4.42578125" style="103" bestFit="1" customWidth="1"/>
    <col min="2181" max="2182" width="3.28515625" style="103" bestFit="1" customWidth="1"/>
    <col min="2183" max="2183" width="4.85546875" style="103" customWidth="1"/>
    <col min="2184" max="2184" width="6.5703125" style="103" customWidth="1"/>
    <col min="2185" max="2185" width="5.85546875" style="103" customWidth="1"/>
    <col min="2186" max="2186" width="7.5703125" style="103" customWidth="1"/>
    <col min="2187" max="2187" width="6" style="103" customWidth="1"/>
    <col min="2188" max="2188" width="4.85546875" style="103" customWidth="1"/>
    <col min="2189" max="2189" width="4.85546875" style="103" bestFit="1" customWidth="1"/>
    <col min="2190" max="2190" width="5.28515625" style="103" bestFit="1" customWidth="1"/>
    <col min="2191" max="2191" width="5.28515625" style="103" customWidth="1"/>
    <col min="2192" max="2193" width="9.140625" style="103"/>
    <col min="2194" max="2194" width="6.5703125" style="103" customWidth="1"/>
    <col min="2195" max="2195" width="4.42578125" style="103" bestFit="1" customWidth="1"/>
    <col min="2196" max="2197" width="3.28515625" style="103" bestFit="1" customWidth="1"/>
    <col min="2198" max="2198" width="4.85546875" style="103" customWidth="1"/>
    <col min="2199" max="2199" width="6.5703125" style="103" customWidth="1"/>
    <col min="2200" max="2200" width="5.85546875" style="103" customWidth="1"/>
    <col min="2201" max="2201" width="7.5703125" style="103" customWidth="1"/>
    <col min="2202" max="2202" width="6" style="103" customWidth="1"/>
    <col min="2203" max="2203" width="4.85546875" style="103" customWidth="1"/>
    <col min="2204" max="2204" width="4.85546875" style="103" bestFit="1" customWidth="1"/>
    <col min="2205" max="2205" width="5.28515625" style="103" bestFit="1" customWidth="1"/>
    <col min="2206" max="2206" width="5.28515625" style="103" customWidth="1"/>
    <col min="2207" max="2278" width="9.140625" style="103"/>
    <col min="2279" max="2279" width="6.5703125" style="103" customWidth="1"/>
    <col min="2280" max="2280" width="4.42578125" style="103" bestFit="1" customWidth="1"/>
    <col min="2281" max="2282" width="3.28515625" style="103" bestFit="1" customWidth="1"/>
    <col min="2283" max="2283" width="4.85546875" style="103" customWidth="1"/>
    <col min="2284" max="2284" width="6.5703125" style="103" customWidth="1"/>
    <col min="2285" max="2285" width="5.85546875" style="103" customWidth="1"/>
    <col min="2286" max="2286" width="7.5703125" style="103" customWidth="1"/>
    <col min="2287" max="2287" width="6" style="103" customWidth="1"/>
    <col min="2288" max="2288" width="4.85546875" style="103" customWidth="1"/>
    <col min="2289" max="2289" width="4.85546875" style="103" bestFit="1" customWidth="1"/>
    <col min="2290" max="2290" width="5.28515625" style="103" bestFit="1" customWidth="1"/>
    <col min="2291" max="2291" width="6.28515625" style="103" customWidth="1"/>
    <col min="2292" max="2296" width="8.7109375" style="103" customWidth="1"/>
    <col min="2297" max="2297" width="6" style="103" customWidth="1"/>
    <col min="2298" max="2298" width="9.140625" style="103"/>
    <col min="2299" max="2299" width="24.140625" style="103" bestFit="1" customWidth="1"/>
    <col min="2300" max="2300" width="6.5703125" style="103" customWidth="1"/>
    <col min="2301" max="2301" width="4.42578125" style="103" bestFit="1" customWidth="1"/>
    <col min="2302" max="2303" width="3.28515625" style="103" bestFit="1" customWidth="1"/>
    <col min="2304" max="2304" width="4.85546875" style="103" customWidth="1"/>
    <col min="2305" max="2305" width="6.5703125" style="103" customWidth="1"/>
    <col min="2306" max="2306" width="5.85546875" style="103" customWidth="1"/>
    <col min="2307" max="2307" width="7.5703125" style="103" customWidth="1"/>
    <col min="2308" max="2308" width="6" style="103" customWidth="1"/>
    <col min="2309" max="2309" width="4.85546875" style="103" customWidth="1"/>
    <col min="2310" max="2310" width="4.85546875" style="103" bestFit="1" customWidth="1"/>
    <col min="2311" max="2311" width="5.28515625" style="103" bestFit="1" customWidth="1"/>
    <col min="2312" max="2312" width="5.28515625" style="103" customWidth="1"/>
    <col min="2313" max="2314" width="9.140625" style="103"/>
    <col min="2315" max="2315" width="6.5703125" style="103" customWidth="1"/>
    <col min="2316" max="2316" width="4.42578125" style="103" bestFit="1" customWidth="1"/>
    <col min="2317" max="2318" width="3.28515625" style="103" bestFit="1" customWidth="1"/>
    <col min="2319" max="2319" width="4.85546875" style="103" customWidth="1"/>
    <col min="2320" max="2320" width="6.5703125" style="103" customWidth="1"/>
    <col min="2321" max="2321" width="5.85546875" style="103" customWidth="1"/>
    <col min="2322" max="2322" width="7.5703125" style="103" customWidth="1"/>
    <col min="2323" max="2323" width="6" style="103" customWidth="1"/>
    <col min="2324" max="2324" width="4.85546875" style="103" customWidth="1"/>
    <col min="2325" max="2325" width="4.85546875" style="103" bestFit="1" customWidth="1"/>
    <col min="2326" max="2326" width="5.28515625" style="103" bestFit="1" customWidth="1"/>
    <col min="2327" max="2327" width="5.28515625" style="103" customWidth="1"/>
    <col min="2328" max="2329" width="9.140625" style="103"/>
    <col min="2330" max="2330" width="6.5703125" style="103" customWidth="1"/>
    <col min="2331" max="2331" width="4.42578125" style="103" bestFit="1" customWidth="1"/>
    <col min="2332" max="2333" width="3.28515625" style="103" bestFit="1" customWidth="1"/>
    <col min="2334" max="2334" width="4.85546875" style="103" customWidth="1"/>
    <col min="2335" max="2335" width="6.5703125" style="103" customWidth="1"/>
    <col min="2336" max="2336" width="5.85546875" style="103" customWidth="1"/>
    <col min="2337" max="2337" width="7.5703125" style="103" customWidth="1"/>
    <col min="2338" max="2338" width="6" style="103" customWidth="1"/>
    <col min="2339" max="2339" width="4.85546875" style="103" customWidth="1"/>
    <col min="2340" max="2340" width="4.85546875" style="103" bestFit="1" customWidth="1"/>
    <col min="2341" max="2341" width="5.28515625" style="103" bestFit="1" customWidth="1"/>
    <col min="2342" max="2342" width="5.28515625" style="103" customWidth="1"/>
    <col min="2343" max="2344" width="9.140625" style="103"/>
    <col min="2345" max="2345" width="6.5703125" style="103" customWidth="1"/>
    <col min="2346" max="2346" width="4.42578125" style="103" bestFit="1" customWidth="1"/>
    <col min="2347" max="2348" width="3.28515625" style="103" bestFit="1" customWidth="1"/>
    <col min="2349" max="2349" width="4.85546875" style="103" customWidth="1"/>
    <col min="2350" max="2350" width="6.5703125" style="103" customWidth="1"/>
    <col min="2351" max="2351" width="5.85546875" style="103" customWidth="1"/>
    <col min="2352" max="2352" width="7.5703125" style="103" customWidth="1"/>
    <col min="2353" max="2353" width="6" style="103" customWidth="1"/>
    <col min="2354" max="2354" width="4.85546875" style="103" customWidth="1"/>
    <col min="2355" max="2355" width="4.85546875" style="103" bestFit="1" customWidth="1"/>
    <col min="2356" max="2356" width="5.28515625" style="103" bestFit="1" customWidth="1"/>
    <col min="2357" max="2357" width="5.28515625" style="103" customWidth="1"/>
    <col min="2358" max="2359" width="9.140625" style="103"/>
    <col min="2360" max="2360" width="6.5703125" style="103" customWidth="1"/>
    <col min="2361" max="2361" width="4.42578125" style="103" bestFit="1" customWidth="1"/>
    <col min="2362" max="2363" width="3.28515625" style="103" bestFit="1" customWidth="1"/>
    <col min="2364" max="2364" width="4.85546875" style="103" customWidth="1"/>
    <col min="2365" max="2365" width="6.5703125" style="103" customWidth="1"/>
    <col min="2366" max="2366" width="5.85546875" style="103" customWidth="1"/>
    <col min="2367" max="2367" width="7.5703125" style="103" customWidth="1"/>
    <col min="2368" max="2368" width="6" style="103" customWidth="1"/>
    <col min="2369" max="2369" width="4.85546875" style="103" customWidth="1"/>
    <col min="2370" max="2370" width="4.85546875" style="103" bestFit="1" customWidth="1"/>
    <col min="2371" max="2371" width="5.28515625" style="103" bestFit="1" customWidth="1"/>
    <col min="2372" max="2372" width="5.28515625" style="103" customWidth="1"/>
    <col min="2373" max="2374" width="9.140625" style="103"/>
    <col min="2375" max="2375" width="6.5703125" style="103" customWidth="1"/>
    <col min="2376" max="2376" width="4.42578125" style="103" bestFit="1" customWidth="1"/>
    <col min="2377" max="2378" width="3.28515625" style="103" bestFit="1" customWidth="1"/>
    <col min="2379" max="2379" width="4.85546875" style="103" customWidth="1"/>
    <col min="2380" max="2380" width="6.5703125" style="103" customWidth="1"/>
    <col min="2381" max="2381" width="5.85546875" style="103" customWidth="1"/>
    <col min="2382" max="2382" width="7.5703125" style="103" customWidth="1"/>
    <col min="2383" max="2383" width="6" style="103" customWidth="1"/>
    <col min="2384" max="2384" width="4.85546875" style="103" customWidth="1"/>
    <col min="2385" max="2385" width="4.85546875" style="103" bestFit="1" customWidth="1"/>
    <col min="2386" max="2386" width="5.28515625" style="103" bestFit="1" customWidth="1"/>
    <col min="2387" max="2387" width="5.28515625" style="103" customWidth="1"/>
    <col min="2388" max="2389" width="9.140625" style="103"/>
    <col min="2390" max="2390" width="6.5703125" style="103" customWidth="1"/>
    <col min="2391" max="2391" width="4.42578125" style="103" bestFit="1" customWidth="1"/>
    <col min="2392" max="2393" width="3.28515625" style="103" bestFit="1" customWidth="1"/>
    <col min="2394" max="2394" width="4.85546875" style="103" customWidth="1"/>
    <col min="2395" max="2395" width="6.5703125" style="103" customWidth="1"/>
    <col min="2396" max="2396" width="5.85546875" style="103" customWidth="1"/>
    <col min="2397" max="2397" width="7.5703125" style="103" customWidth="1"/>
    <col min="2398" max="2398" width="6" style="103" customWidth="1"/>
    <col min="2399" max="2399" width="4.85546875" style="103" customWidth="1"/>
    <col min="2400" max="2400" width="4.85546875" style="103" bestFit="1" customWidth="1"/>
    <col min="2401" max="2401" width="5.28515625" style="103" bestFit="1" customWidth="1"/>
    <col min="2402" max="2402" width="5.28515625" style="103" customWidth="1"/>
    <col min="2403" max="2404" width="9.140625" style="103"/>
    <col min="2405" max="2405" width="6.5703125" style="103" customWidth="1"/>
    <col min="2406" max="2406" width="4.42578125" style="103" bestFit="1" customWidth="1"/>
    <col min="2407" max="2408" width="3.28515625" style="103" bestFit="1" customWidth="1"/>
    <col min="2409" max="2409" width="4.85546875" style="103" customWidth="1"/>
    <col min="2410" max="2410" width="6.5703125" style="103" customWidth="1"/>
    <col min="2411" max="2411" width="5.85546875" style="103" customWidth="1"/>
    <col min="2412" max="2412" width="7.5703125" style="103" customWidth="1"/>
    <col min="2413" max="2413" width="6" style="103" customWidth="1"/>
    <col min="2414" max="2414" width="4.85546875" style="103" customWidth="1"/>
    <col min="2415" max="2415" width="4.85546875" style="103" bestFit="1" customWidth="1"/>
    <col min="2416" max="2416" width="5.28515625" style="103" bestFit="1" customWidth="1"/>
    <col min="2417" max="2417" width="5.28515625" style="103" customWidth="1"/>
    <col min="2418" max="2419" width="9.140625" style="103"/>
    <col min="2420" max="2420" width="6.5703125" style="103" customWidth="1"/>
    <col min="2421" max="2421" width="4.42578125" style="103" bestFit="1" customWidth="1"/>
    <col min="2422" max="2423" width="3.28515625" style="103" bestFit="1" customWidth="1"/>
    <col min="2424" max="2424" width="4.85546875" style="103" customWidth="1"/>
    <col min="2425" max="2425" width="6.5703125" style="103" customWidth="1"/>
    <col min="2426" max="2426" width="5.85546875" style="103" customWidth="1"/>
    <col min="2427" max="2427" width="7.5703125" style="103" customWidth="1"/>
    <col min="2428" max="2428" width="6" style="103" customWidth="1"/>
    <col min="2429" max="2429" width="4.85546875" style="103" customWidth="1"/>
    <col min="2430" max="2430" width="4.85546875" style="103" bestFit="1" customWidth="1"/>
    <col min="2431" max="2431" width="5.28515625" style="103" bestFit="1" customWidth="1"/>
    <col min="2432" max="2432" width="5.28515625" style="103" customWidth="1"/>
    <col min="2433" max="2434" width="9.140625" style="103"/>
    <col min="2435" max="2435" width="6.5703125" style="103" customWidth="1"/>
    <col min="2436" max="2436" width="4.42578125" style="103" bestFit="1" customWidth="1"/>
    <col min="2437" max="2438" width="3.28515625" style="103" bestFit="1" customWidth="1"/>
    <col min="2439" max="2439" width="4.85546875" style="103" customWidth="1"/>
    <col min="2440" max="2440" width="6.5703125" style="103" customWidth="1"/>
    <col min="2441" max="2441" width="5.85546875" style="103" customWidth="1"/>
    <col min="2442" max="2442" width="7.5703125" style="103" customWidth="1"/>
    <col min="2443" max="2443" width="6" style="103" customWidth="1"/>
    <col min="2444" max="2444" width="4.85546875" style="103" customWidth="1"/>
    <col min="2445" max="2445" width="4.85546875" style="103" bestFit="1" customWidth="1"/>
    <col min="2446" max="2446" width="5.28515625" style="103" bestFit="1" customWidth="1"/>
    <col min="2447" max="2447" width="5.28515625" style="103" customWidth="1"/>
    <col min="2448" max="2449" width="9.140625" style="103"/>
    <col min="2450" max="2450" width="6.5703125" style="103" customWidth="1"/>
    <col min="2451" max="2451" width="4.42578125" style="103" bestFit="1" customWidth="1"/>
    <col min="2452" max="2453" width="3.28515625" style="103" bestFit="1" customWidth="1"/>
    <col min="2454" max="2454" width="4.85546875" style="103" customWidth="1"/>
    <col min="2455" max="2455" width="6.5703125" style="103" customWidth="1"/>
    <col min="2456" max="2456" width="5.85546875" style="103" customWidth="1"/>
    <col min="2457" max="2457" width="7.5703125" style="103" customWidth="1"/>
    <col min="2458" max="2458" width="6" style="103" customWidth="1"/>
    <col min="2459" max="2459" width="4.85546875" style="103" customWidth="1"/>
    <col min="2460" max="2460" width="4.85546875" style="103" bestFit="1" customWidth="1"/>
    <col min="2461" max="2461" width="5.28515625" style="103" bestFit="1" customWidth="1"/>
    <col min="2462" max="2462" width="5.28515625" style="103" customWidth="1"/>
    <col min="2463" max="2534" width="9.140625" style="103"/>
    <col min="2535" max="2535" width="6.5703125" style="103" customWidth="1"/>
    <col min="2536" max="2536" width="4.42578125" style="103" bestFit="1" customWidth="1"/>
    <col min="2537" max="2538" width="3.28515625" style="103" bestFit="1" customWidth="1"/>
    <col min="2539" max="2539" width="4.85546875" style="103" customWidth="1"/>
    <col min="2540" max="2540" width="6.5703125" style="103" customWidth="1"/>
    <col min="2541" max="2541" width="5.85546875" style="103" customWidth="1"/>
    <col min="2542" max="2542" width="7.5703125" style="103" customWidth="1"/>
    <col min="2543" max="2543" width="6" style="103" customWidth="1"/>
    <col min="2544" max="2544" width="4.85546875" style="103" customWidth="1"/>
    <col min="2545" max="2545" width="4.85546875" style="103" bestFit="1" customWidth="1"/>
    <col min="2546" max="2546" width="5.28515625" style="103" bestFit="1" customWidth="1"/>
    <col min="2547" max="2547" width="6.28515625" style="103" customWidth="1"/>
    <col min="2548" max="2552" width="8.7109375" style="103" customWidth="1"/>
    <col min="2553" max="2553" width="6" style="103" customWidth="1"/>
    <col min="2554" max="2554" width="9.140625" style="103"/>
    <col min="2555" max="2555" width="24.140625" style="103" bestFit="1" customWidth="1"/>
    <col min="2556" max="2556" width="6.5703125" style="103" customWidth="1"/>
    <col min="2557" max="2557" width="4.42578125" style="103" bestFit="1" customWidth="1"/>
    <col min="2558" max="2559" width="3.28515625" style="103" bestFit="1" customWidth="1"/>
    <col min="2560" max="2560" width="4.85546875" style="103" customWidth="1"/>
    <col min="2561" max="2561" width="6.5703125" style="103" customWidth="1"/>
    <col min="2562" max="2562" width="5.85546875" style="103" customWidth="1"/>
    <col min="2563" max="2563" width="7.5703125" style="103" customWidth="1"/>
    <col min="2564" max="2564" width="6" style="103" customWidth="1"/>
    <col min="2565" max="2565" width="4.85546875" style="103" customWidth="1"/>
    <col min="2566" max="2566" width="4.85546875" style="103" bestFit="1" customWidth="1"/>
    <col min="2567" max="2567" width="5.28515625" style="103" bestFit="1" customWidth="1"/>
    <col min="2568" max="2568" width="5.28515625" style="103" customWidth="1"/>
    <col min="2569" max="2570" width="9.140625" style="103"/>
    <col min="2571" max="2571" width="6.5703125" style="103" customWidth="1"/>
    <col min="2572" max="2572" width="4.42578125" style="103" bestFit="1" customWidth="1"/>
    <col min="2573" max="2574" width="3.28515625" style="103" bestFit="1" customWidth="1"/>
    <col min="2575" max="2575" width="4.85546875" style="103" customWidth="1"/>
    <col min="2576" max="2576" width="6.5703125" style="103" customWidth="1"/>
    <col min="2577" max="2577" width="5.85546875" style="103" customWidth="1"/>
    <col min="2578" max="2578" width="7.5703125" style="103" customWidth="1"/>
    <col min="2579" max="2579" width="6" style="103" customWidth="1"/>
    <col min="2580" max="2580" width="4.85546875" style="103" customWidth="1"/>
    <col min="2581" max="2581" width="4.85546875" style="103" bestFit="1" customWidth="1"/>
    <col min="2582" max="2582" width="5.28515625" style="103" bestFit="1" customWidth="1"/>
    <col min="2583" max="2583" width="5.28515625" style="103" customWidth="1"/>
    <col min="2584" max="2585" width="9.140625" style="103"/>
    <col min="2586" max="2586" width="6.5703125" style="103" customWidth="1"/>
    <col min="2587" max="2587" width="4.42578125" style="103" bestFit="1" customWidth="1"/>
    <col min="2588" max="2589" width="3.28515625" style="103" bestFit="1" customWidth="1"/>
    <col min="2590" max="2590" width="4.85546875" style="103" customWidth="1"/>
    <col min="2591" max="2591" width="6.5703125" style="103" customWidth="1"/>
    <col min="2592" max="2592" width="5.85546875" style="103" customWidth="1"/>
    <col min="2593" max="2593" width="7.5703125" style="103" customWidth="1"/>
    <col min="2594" max="2594" width="6" style="103" customWidth="1"/>
    <col min="2595" max="2595" width="4.85546875" style="103" customWidth="1"/>
    <col min="2596" max="2596" width="4.85546875" style="103" bestFit="1" customWidth="1"/>
    <col min="2597" max="2597" width="5.28515625" style="103" bestFit="1" customWidth="1"/>
    <col min="2598" max="2598" width="5.28515625" style="103" customWidth="1"/>
    <col min="2599" max="2600" width="9.140625" style="103"/>
    <col min="2601" max="2601" width="6.5703125" style="103" customWidth="1"/>
    <col min="2602" max="2602" width="4.42578125" style="103" bestFit="1" customWidth="1"/>
    <col min="2603" max="2604" width="3.28515625" style="103" bestFit="1" customWidth="1"/>
    <col min="2605" max="2605" width="4.85546875" style="103" customWidth="1"/>
    <col min="2606" max="2606" width="6.5703125" style="103" customWidth="1"/>
    <col min="2607" max="2607" width="5.85546875" style="103" customWidth="1"/>
    <col min="2608" max="2608" width="7.5703125" style="103" customWidth="1"/>
    <col min="2609" max="2609" width="6" style="103" customWidth="1"/>
    <col min="2610" max="2610" width="4.85546875" style="103" customWidth="1"/>
    <col min="2611" max="2611" width="4.85546875" style="103" bestFit="1" customWidth="1"/>
    <col min="2612" max="2612" width="5.28515625" style="103" bestFit="1" customWidth="1"/>
    <col min="2613" max="2613" width="5.28515625" style="103" customWidth="1"/>
    <col min="2614" max="2615" width="9.140625" style="103"/>
    <col min="2616" max="2616" width="6.5703125" style="103" customWidth="1"/>
    <col min="2617" max="2617" width="4.42578125" style="103" bestFit="1" customWidth="1"/>
    <col min="2618" max="2619" width="3.28515625" style="103" bestFit="1" customWidth="1"/>
    <col min="2620" max="2620" width="4.85546875" style="103" customWidth="1"/>
    <col min="2621" max="2621" width="6.5703125" style="103" customWidth="1"/>
    <col min="2622" max="2622" width="5.85546875" style="103" customWidth="1"/>
    <col min="2623" max="2623" width="7.5703125" style="103" customWidth="1"/>
    <col min="2624" max="2624" width="6" style="103" customWidth="1"/>
    <col min="2625" max="2625" width="4.85546875" style="103" customWidth="1"/>
    <col min="2626" max="2626" width="4.85546875" style="103" bestFit="1" customWidth="1"/>
    <col min="2627" max="2627" width="5.28515625" style="103" bestFit="1" customWidth="1"/>
    <col min="2628" max="2628" width="5.28515625" style="103" customWidth="1"/>
    <col min="2629" max="2630" width="9.140625" style="103"/>
    <col min="2631" max="2631" width="6.5703125" style="103" customWidth="1"/>
    <col min="2632" max="2632" width="4.42578125" style="103" bestFit="1" customWidth="1"/>
    <col min="2633" max="2634" width="3.28515625" style="103" bestFit="1" customWidth="1"/>
    <col min="2635" max="2635" width="4.85546875" style="103" customWidth="1"/>
    <col min="2636" max="2636" width="6.5703125" style="103" customWidth="1"/>
    <col min="2637" max="2637" width="5.85546875" style="103" customWidth="1"/>
    <col min="2638" max="2638" width="7.5703125" style="103" customWidth="1"/>
    <col min="2639" max="2639" width="6" style="103" customWidth="1"/>
    <col min="2640" max="2640" width="4.85546875" style="103" customWidth="1"/>
    <col min="2641" max="2641" width="4.85546875" style="103" bestFit="1" customWidth="1"/>
    <col min="2642" max="2642" width="5.28515625" style="103" bestFit="1" customWidth="1"/>
    <col min="2643" max="2643" width="5.28515625" style="103" customWidth="1"/>
    <col min="2644" max="2645" width="9.140625" style="103"/>
    <col min="2646" max="2646" width="6.5703125" style="103" customWidth="1"/>
    <col min="2647" max="2647" width="4.42578125" style="103" bestFit="1" customWidth="1"/>
    <col min="2648" max="2649" width="3.28515625" style="103" bestFit="1" customWidth="1"/>
    <col min="2650" max="2650" width="4.85546875" style="103" customWidth="1"/>
    <col min="2651" max="2651" width="6.5703125" style="103" customWidth="1"/>
    <col min="2652" max="2652" width="5.85546875" style="103" customWidth="1"/>
    <col min="2653" max="2653" width="7.5703125" style="103" customWidth="1"/>
    <col min="2654" max="2654" width="6" style="103" customWidth="1"/>
    <col min="2655" max="2655" width="4.85546875" style="103" customWidth="1"/>
    <col min="2656" max="2656" width="4.85546875" style="103" bestFit="1" customWidth="1"/>
    <col min="2657" max="2657" width="5.28515625" style="103" bestFit="1" customWidth="1"/>
    <col min="2658" max="2658" width="5.28515625" style="103" customWidth="1"/>
    <col min="2659" max="2660" width="9.140625" style="103"/>
    <col min="2661" max="2661" width="6.5703125" style="103" customWidth="1"/>
    <col min="2662" max="2662" width="4.42578125" style="103" bestFit="1" customWidth="1"/>
    <col min="2663" max="2664" width="3.28515625" style="103" bestFit="1" customWidth="1"/>
    <col min="2665" max="2665" width="4.85546875" style="103" customWidth="1"/>
    <col min="2666" max="2666" width="6.5703125" style="103" customWidth="1"/>
    <col min="2667" max="2667" width="5.85546875" style="103" customWidth="1"/>
    <col min="2668" max="2668" width="7.5703125" style="103" customWidth="1"/>
    <col min="2669" max="2669" width="6" style="103" customWidth="1"/>
    <col min="2670" max="2670" width="4.85546875" style="103" customWidth="1"/>
    <col min="2671" max="2671" width="4.85546875" style="103" bestFit="1" customWidth="1"/>
    <col min="2672" max="2672" width="5.28515625" style="103" bestFit="1" customWidth="1"/>
    <col min="2673" max="2673" width="5.28515625" style="103" customWidth="1"/>
    <col min="2674" max="2675" width="9.140625" style="103"/>
    <col min="2676" max="2676" width="6.5703125" style="103" customWidth="1"/>
    <col min="2677" max="2677" width="4.42578125" style="103" bestFit="1" customWidth="1"/>
    <col min="2678" max="2679" width="3.28515625" style="103" bestFit="1" customWidth="1"/>
    <col min="2680" max="2680" width="4.85546875" style="103" customWidth="1"/>
    <col min="2681" max="2681" width="6.5703125" style="103" customWidth="1"/>
    <col min="2682" max="2682" width="5.85546875" style="103" customWidth="1"/>
    <col min="2683" max="2683" width="7.5703125" style="103" customWidth="1"/>
    <col min="2684" max="2684" width="6" style="103" customWidth="1"/>
    <col min="2685" max="2685" width="4.85546875" style="103" customWidth="1"/>
    <col min="2686" max="2686" width="4.85546875" style="103" bestFit="1" customWidth="1"/>
    <col min="2687" max="2687" width="5.28515625" style="103" bestFit="1" customWidth="1"/>
    <col min="2688" max="2688" width="5.28515625" style="103" customWidth="1"/>
    <col min="2689" max="2690" width="9.140625" style="103"/>
    <col min="2691" max="2691" width="6.5703125" style="103" customWidth="1"/>
    <col min="2692" max="2692" width="4.42578125" style="103" bestFit="1" customWidth="1"/>
    <col min="2693" max="2694" width="3.28515625" style="103" bestFit="1" customWidth="1"/>
    <col min="2695" max="2695" width="4.85546875" style="103" customWidth="1"/>
    <col min="2696" max="2696" width="6.5703125" style="103" customWidth="1"/>
    <col min="2697" max="2697" width="5.85546875" style="103" customWidth="1"/>
    <col min="2698" max="2698" width="7.5703125" style="103" customWidth="1"/>
    <col min="2699" max="2699" width="6" style="103" customWidth="1"/>
    <col min="2700" max="2700" width="4.85546875" style="103" customWidth="1"/>
    <col min="2701" max="2701" width="4.85546875" style="103" bestFit="1" customWidth="1"/>
    <col min="2702" max="2702" width="5.28515625" style="103" bestFit="1" customWidth="1"/>
    <col min="2703" max="2703" width="5.28515625" style="103" customWidth="1"/>
    <col min="2704" max="2705" width="9.140625" style="103"/>
    <col min="2706" max="2706" width="6.5703125" style="103" customWidth="1"/>
    <col min="2707" max="2707" width="4.42578125" style="103" bestFit="1" customWidth="1"/>
    <col min="2708" max="2709" width="3.28515625" style="103" bestFit="1" customWidth="1"/>
    <col min="2710" max="2710" width="4.85546875" style="103" customWidth="1"/>
    <col min="2711" max="2711" width="6.5703125" style="103" customWidth="1"/>
    <col min="2712" max="2712" width="5.85546875" style="103" customWidth="1"/>
    <col min="2713" max="2713" width="7.5703125" style="103" customWidth="1"/>
    <col min="2714" max="2714" width="6" style="103" customWidth="1"/>
    <col min="2715" max="2715" width="4.85546875" style="103" customWidth="1"/>
    <col min="2716" max="2716" width="4.85546875" style="103" bestFit="1" customWidth="1"/>
    <col min="2717" max="2717" width="5.28515625" style="103" bestFit="1" customWidth="1"/>
    <col min="2718" max="2718" width="5.28515625" style="103" customWidth="1"/>
    <col min="2719" max="2790" width="9.140625" style="103"/>
    <col min="2791" max="2791" width="6.5703125" style="103" customWidth="1"/>
    <col min="2792" max="2792" width="4.42578125" style="103" bestFit="1" customWidth="1"/>
    <col min="2793" max="2794" width="3.28515625" style="103" bestFit="1" customWidth="1"/>
    <col min="2795" max="2795" width="4.85546875" style="103" customWidth="1"/>
    <col min="2796" max="2796" width="6.5703125" style="103" customWidth="1"/>
    <col min="2797" max="2797" width="5.85546875" style="103" customWidth="1"/>
    <col min="2798" max="2798" width="7.5703125" style="103" customWidth="1"/>
    <col min="2799" max="2799" width="6" style="103" customWidth="1"/>
    <col min="2800" max="2800" width="4.85546875" style="103" customWidth="1"/>
    <col min="2801" max="2801" width="4.85546875" style="103" bestFit="1" customWidth="1"/>
    <col min="2802" max="2802" width="5.28515625" style="103" bestFit="1" customWidth="1"/>
    <col min="2803" max="2803" width="6.28515625" style="103" customWidth="1"/>
    <col min="2804" max="2808" width="8.7109375" style="103" customWidth="1"/>
    <col min="2809" max="2809" width="6" style="103" customWidth="1"/>
    <col min="2810" max="2810" width="9.140625" style="103"/>
    <col min="2811" max="2811" width="24.140625" style="103" bestFit="1" customWidth="1"/>
    <col min="2812" max="2812" width="6.5703125" style="103" customWidth="1"/>
    <col min="2813" max="2813" width="4.42578125" style="103" bestFit="1" customWidth="1"/>
    <col min="2814" max="2815" width="3.28515625" style="103" bestFit="1" customWidth="1"/>
    <col min="2816" max="2816" width="4.85546875" style="103" customWidth="1"/>
    <col min="2817" max="2817" width="6.5703125" style="103" customWidth="1"/>
    <col min="2818" max="2818" width="5.85546875" style="103" customWidth="1"/>
    <col min="2819" max="2819" width="7.5703125" style="103" customWidth="1"/>
    <col min="2820" max="2820" width="6" style="103" customWidth="1"/>
    <col min="2821" max="2821" width="4.85546875" style="103" customWidth="1"/>
    <col min="2822" max="2822" width="4.85546875" style="103" bestFit="1" customWidth="1"/>
    <col min="2823" max="2823" width="5.28515625" style="103" bestFit="1" customWidth="1"/>
    <col min="2824" max="2824" width="5.28515625" style="103" customWidth="1"/>
    <col min="2825" max="2826" width="9.140625" style="103"/>
    <col min="2827" max="2827" width="6.5703125" style="103" customWidth="1"/>
    <col min="2828" max="2828" width="4.42578125" style="103" bestFit="1" customWidth="1"/>
    <col min="2829" max="2830" width="3.28515625" style="103" bestFit="1" customWidth="1"/>
    <col min="2831" max="2831" width="4.85546875" style="103" customWidth="1"/>
    <col min="2832" max="2832" width="6.5703125" style="103" customWidth="1"/>
    <col min="2833" max="2833" width="5.85546875" style="103" customWidth="1"/>
    <col min="2834" max="2834" width="7.5703125" style="103" customWidth="1"/>
    <col min="2835" max="2835" width="6" style="103" customWidth="1"/>
    <col min="2836" max="2836" width="4.85546875" style="103" customWidth="1"/>
    <col min="2837" max="2837" width="4.85546875" style="103" bestFit="1" customWidth="1"/>
    <col min="2838" max="2838" width="5.28515625" style="103" bestFit="1" customWidth="1"/>
    <col min="2839" max="2839" width="5.28515625" style="103" customWidth="1"/>
    <col min="2840" max="2841" width="9.140625" style="103"/>
    <col min="2842" max="2842" width="6.5703125" style="103" customWidth="1"/>
    <col min="2843" max="2843" width="4.42578125" style="103" bestFit="1" customWidth="1"/>
    <col min="2844" max="2845" width="3.28515625" style="103" bestFit="1" customWidth="1"/>
    <col min="2846" max="2846" width="4.85546875" style="103" customWidth="1"/>
    <col min="2847" max="2847" width="6.5703125" style="103" customWidth="1"/>
    <col min="2848" max="2848" width="5.85546875" style="103" customWidth="1"/>
    <col min="2849" max="2849" width="7.5703125" style="103" customWidth="1"/>
    <col min="2850" max="2850" width="6" style="103" customWidth="1"/>
    <col min="2851" max="2851" width="4.85546875" style="103" customWidth="1"/>
    <col min="2852" max="2852" width="4.85546875" style="103" bestFit="1" customWidth="1"/>
    <col min="2853" max="2853" width="5.28515625" style="103" bestFit="1" customWidth="1"/>
    <col min="2854" max="2854" width="5.28515625" style="103" customWidth="1"/>
    <col min="2855" max="2856" width="9.140625" style="103"/>
    <col min="2857" max="2857" width="6.5703125" style="103" customWidth="1"/>
    <col min="2858" max="2858" width="4.42578125" style="103" bestFit="1" customWidth="1"/>
    <col min="2859" max="2860" width="3.28515625" style="103" bestFit="1" customWidth="1"/>
    <col min="2861" max="2861" width="4.85546875" style="103" customWidth="1"/>
    <col min="2862" max="2862" width="6.5703125" style="103" customWidth="1"/>
    <col min="2863" max="2863" width="5.85546875" style="103" customWidth="1"/>
    <col min="2864" max="2864" width="7.5703125" style="103" customWidth="1"/>
    <col min="2865" max="2865" width="6" style="103" customWidth="1"/>
    <col min="2866" max="2866" width="4.85546875" style="103" customWidth="1"/>
    <col min="2867" max="2867" width="4.85546875" style="103" bestFit="1" customWidth="1"/>
    <col min="2868" max="2868" width="5.28515625" style="103" bestFit="1" customWidth="1"/>
    <col min="2869" max="2869" width="5.28515625" style="103" customWidth="1"/>
    <col min="2870" max="2871" width="9.140625" style="103"/>
    <col min="2872" max="2872" width="6.5703125" style="103" customWidth="1"/>
    <col min="2873" max="2873" width="4.42578125" style="103" bestFit="1" customWidth="1"/>
    <col min="2874" max="2875" width="3.28515625" style="103" bestFit="1" customWidth="1"/>
    <col min="2876" max="2876" width="4.85546875" style="103" customWidth="1"/>
    <col min="2877" max="2877" width="6.5703125" style="103" customWidth="1"/>
    <col min="2878" max="2878" width="5.85546875" style="103" customWidth="1"/>
    <col min="2879" max="2879" width="7.5703125" style="103" customWidth="1"/>
    <col min="2880" max="2880" width="6" style="103" customWidth="1"/>
    <col min="2881" max="2881" width="4.85546875" style="103" customWidth="1"/>
    <col min="2882" max="2882" width="4.85546875" style="103" bestFit="1" customWidth="1"/>
    <col min="2883" max="2883" width="5.28515625" style="103" bestFit="1" customWidth="1"/>
    <col min="2884" max="2884" width="5.28515625" style="103" customWidth="1"/>
    <col min="2885" max="2886" width="9.140625" style="103"/>
    <col min="2887" max="2887" width="6.5703125" style="103" customWidth="1"/>
    <col min="2888" max="2888" width="4.42578125" style="103" bestFit="1" customWidth="1"/>
    <col min="2889" max="2890" width="3.28515625" style="103" bestFit="1" customWidth="1"/>
    <col min="2891" max="2891" width="4.85546875" style="103" customWidth="1"/>
    <col min="2892" max="2892" width="6.5703125" style="103" customWidth="1"/>
    <col min="2893" max="2893" width="5.85546875" style="103" customWidth="1"/>
    <col min="2894" max="2894" width="7.5703125" style="103" customWidth="1"/>
    <col min="2895" max="2895" width="6" style="103" customWidth="1"/>
    <col min="2896" max="2896" width="4.85546875" style="103" customWidth="1"/>
    <col min="2897" max="2897" width="4.85546875" style="103" bestFit="1" customWidth="1"/>
    <col min="2898" max="2898" width="5.28515625" style="103" bestFit="1" customWidth="1"/>
    <col min="2899" max="2899" width="5.28515625" style="103" customWidth="1"/>
    <col min="2900" max="2901" width="9.140625" style="103"/>
    <col min="2902" max="2902" width="6.5703125" style="103" customWidth="1"/>
    <col min="2903" max="2903" width="4.42578125" style="103" bestFit="1" customWidth="1"/>
    <col min="2904" max="2905" width="3.28515625" style="103" bestFit="1" customWidth="1"/>
    <col min="2906" max="2906" width="4.85546875" style="103" customWidth="1"/>
    <col min="2907" max="2907" width="6.5703125" style="103" customWidth="1"/>
    <col min="2908" max="2908" width="5.85546875" style="103" customWidth="1"/>
    <col min="2909" max="2909" width="7.5703125" style="103" customWidth="1"/>
    <col min="2910" max="2910" width="6" style="103" customWidth="1"/>
    <col min="2911" max="2911" width="4.85546875" style="103" customWidth="1"/>
    <col min="2912" max="2912" width="4.85546875" style="103" bestFit="1" customWidth="1"/>
    <col min="2913" max="2913" width="5.28515625" style="103" bestFit="1" customWidth="1"/>
    <col min="2914" max="2914" width="5.28515625" style="103" customWidth="1"/>
    <col min="2915" max="2916" width="9.140625" style="103"/>
    <col min="2917" max="2917" width="6.5703125" style="103" customWidth="1"/>
    <col min="2918" max="2918" width="4.42578125" style="103" bestFit="1" customWidth="1"/>
    <col min="2919" max="2920" width="3.28515625" style="103" bestFit="1" customWidth="1"/>
    <col min="2921" max="2921" width="4.85546875" style="103" customWidth="1"/>
    <col min="2922" max="2922" width="6.5703125" style="103" customWidth="1"/>
    <col min="2923" max="2923" width="5.85546875" style="103" customWidth="1"/>
    <col min="2924" max="2924" width="7.5703125" style="103" customWidth="1"/>
    <col min="2925" max="2925" width="6" style="103" customWidth="1"/>
    <col min="2926" max="2926" width="4.85546875" style="103" customWidth="1"/>
    <col min="2927" max="2927" width="4.85546875" style="103" bestFit="1" customWidth="1"/>
    <col min="2928" max="2928" width="5.28515625" style="103" bestFit="1" customWidth="1"/>
    <col min="2929" max="2929" width="5.28515625" style="103" customWidth="1"/>
    <col min="2930" max="2931" width="9.140625" style="103"/>
    <col min="2932" max="2932" width="6.5703125" style="103" customWidth="1"/>
    <col min="2933" max="2933" width="4.42578125" style="103" bestFit="1" customWidth="1"/>
    <col min="2934" max="2935" width="3.28515625" style="103" bestFit="1" customWidth="1"/>
    <col min="2936" max="2936" width="4.85546875" style="103" customWidth="1"/>
    <col min="2937" max="2937" width="6.5703125" style="103" customWidth="1"/>
    <col min="2938" max="2938" width="5.85546875" style="103" customWidth="1"/>
    <col min="2939" max="2939" width="7.5703125" style="103" customWidth="1"/>
    <col min="2940" max="2940" width="6" style="103" customWidth="1"/>
    <col min="2941" max="2941" width="4.85546875" style="103" customWidth="1"/>
    <col min="2942" max="2942" width="4.85546875" style="103" bestFit="1" customWidth="1"/>
    <col min="2943" max="2943" width="5.28515625" style="103" bestFit="1" customWidth="1"/>
    <col min="2944" max="2944" width="5.28515625" style="103" customWidth="1"/>
    <col min="2945" max="2946" width="9.140625" style="103"/>
    <col min="2947" max="2947" width="6.5703125" style="103" customWidth="1"/>
    <col min="2948" max="2948" width="4.42578125" style="103" bestFit="1" customWidth="1"/>
    <col min="2949" max="2950" width="3.28515625" style="103" bestFit="1" customWidth="1"/>
    <col min="2951" max="2951" width="4.85546875" style="103" customWidth="1"/>
    <col min="2952" max="2952" width="6.5703125" style="103" customWidth="1"/>
    <col min="2953" max="2953" width="5.85546875" style="103" customWidth="1"/>
    <col min="2954" max="2954" width="7.5703125" style="103" customWidth="1"/>
    <col min="2955" max="2955" width="6" style="103" customWidth="1"/>
    <col min="2956" max="2956" width="4.85546875" style="103" customWidth="1"/>
    <col min="2957" max="2957" width="4.85546875" style="103" bestFit="1" customWidth="1"/>
    <col min="2958" max="2958" width="5.28515625" style="103" bestFit="1" customWidth="1"/>
    <col min="2959" max="2959" width="5.28515625" style="103" customWidth="1"/>
    <col min="2960" max="2961" width="9.140625" style="103"/>
    <col min="2962" max="2962" width="6.5703125" style="103" customWidth="1"/>
    <col min="2963" max="2963" width="4.42578125" style="103" bestFit="1" customWidth="1"/>
    <col min="2964" max="2965" width="3.28515625" style="103" bestFit="1" customWidth="1"/>
    <col min="2966" max="2966" width="4.85546875" style="103" customWidth="1"/>
    <col min="2967" max="2967" width="6.5703125" style="103" customWidth="1"/>
    <col min="2968" max="2968" width="5.85546875" style="103" customWidth="1"/>
    <col min="2969" max="2969" width="7.5703125" style="103" customWidth="1"/>
    <col min="2970" max="2970" width="6" style="103" customWidth="1"/>
    <col min="2971" max="2971" width="4.85546875" style="103" customWidth="1"/>
    <col min="2972" max="2972" width="4.85546875" style="103" bestFit="1" customWidth="1"/>
    <col min="2973" max="2973" width="5.28515625" style="103" bestFit="1" customWidth="1"/>
    <col min="2974" max="2974" width="5.28515625" style="103" customWidth="1"/>
    <col min="2975" max="3046" width="9.140625" style="103"/>
    <col min="3047" max="3047" width="6.5703125" style="103" customWidth="1"/>
    <col min="3048" max="3048" width="4.42578125" style="103" bestFit="1" customWidth="1"/>
    <col min="3049" max="3050" width="3.28515625" style="103" bestFit="1" customWidth="1"/>
    <col min="3051" max="3051" width="4.85546875" style="103" customWidth="1"/>
    <col min="3052" max="3052" width="6.5703125" style="103" customWidth="1"/>
    <col min="3053" max="3053" width="5.85546875" style="103" customWidth="1"/>
    <col min="3054" max="3054" width="7.5703125" style="103" customWidth="1"/>
    <col min="3055" max="3055" width="6" style="103" customWidth="1"/>
    <col min="3056" max="3056" width="4.85546875" style="103" customWidth="1"/>
    <col min="3057" max="3057" width="4.85546875" style="103" bestFit="1" customWidth="1"/>
    <col min="3058" max="3058" width="5.28515625" style="103" bestFit="1" customWidth="1"/>
    <col min="3059" max="3059" width="6.28515625" style="103" customWidth="1"/>
    <col min="3060" max="3064" width="8.7109375" style="103" customWidth="1"/>
    <col min="3065" max="3065" width="6" style="103" customWidth="1"/>
    <col min="3066" max="3066" width="9.140625" style="103"/>
    <col min="3067" max="3067" width="24.140625" style="103" bestFit="1" customWidth="1"/>
    <col min="3068" max="3068" width="6.5703125" style="103" customWidth="1"/>
    <col min="3069" max="3069" width="4.42578125" style="103" bestFit="1" customWidth="1"/>
    <col min="3070" max="3071" width="3.28515625" style="103" bestFit="1" customWidth="1"/>
    <col min="3072" max="3072" width="4.85546875" style="103" customWidth="1"/>
    <col min="3073" max="3073" width="6.5703125" style="103" customWidth="1"/>
    <col min="3074" max="3074" width="5.85546875" style="103" customWidth="1"/>
    <col min="3075" max="3075" width="7.5703125" style="103" customWidth="1"/>
    <col min="3076" max="3076" width="6" style="103" customWidth="1"/>
    <col min="3077" max="3077" width="4.85546875" style="103" customWidth="1"/>
    <col min="3078" max="3078" width="4.85546875" style="103" bestFit="1" customWidth="1"/>
    <col min="3079" max="3079" width="5.28515625" style="103" bestFit="1" customWidth="1"/>
    <col min="3080" max="3080" width="5.28515625" style="103" customWidth="1"/>
    <col min="3081" max="3082" width="9.140625" style="103"/>
    <col min="3083" max="3083" width="6.5703125" style="103" customWidth="1"/>
    <col min="3084" max="3084" width="4.42578125" style="103" bestFit="1" customWidth="1"/>
    <col min="3085" max="3086" width="3.28515625" style="103" bestFit="1" customWidth="1"/>
    <col min="3087" max="3087" width="4.85546875" style="103" customWidth="1"/>
    <col min="3088" max="3088" width="6.5703125" style="103" customWidth="1"/>
    <col min="3089" max="3089" width="5.85546875" style="103" customWidth="1"/>
    <col min="3090" max="3090" width="7.5703125" style="103" customWidth="1"/>
    <col min="3091" max="3091" width="6" style="103" customWidth="1"/>
    <col min="3092" max="3092" width="4.85546875" style="103" customWidth="1"/>
    <col min="3093" max="3093" width="4.85546875" style="103" bestFit="1" customWidth="1"/>
    <col min="3094" max="3094" width="5.28515625" style="103" bestFit="1" customWidth="1"/>
    <col min="3095" max="3095" width="5.28515625" style="103" customWidth="1"/>
    <col min="3096" max="3097" width="9.140625" style="103"/>
    <col min="3098" max="3098" width="6.5703125" style="103" customWidth="1"/>
    <col min="3099" max="3099" width="4.42578125" style="103" bestFit="1" customWidth="1"/>
    <col min="3100" max="3101" width="3.28515625" style="103" bestFit="1" customWidth="1"/>
    <col min="3102" max="3102" width="4.85546875" style="103" customWidth="1"/>
    <col min="3103" max="3103" width="6.5703125" style="103" customWidth="1"/>
    <col min="3104" max="3104" width="5.85546875" style="103" customWidth="1"/>
    <col min="3105" max="3105" width="7.5703125" style="103" customWidth="1"/>
    <col min="3106" max="3106" width="6" style="103" customWidth="1"/>
    <col min="3107" max="3107" width="4.85546875" style="103" customWidth="1"/>
    <col min="3108" max="3108" width="4.85546875" style="103" bestFit="1" customWidth="1"/>
    <col min="3109" max="3109" width="5.28515625" style="103" bestFit="1" customWidth="1"/>
    <col min="3110" max="3110" width="5.28515625" style="103" customWidth="1"/>
    <col min="3111" max="3112" width="9.140625" style="103"/>
    <col min="3113" max="3113" width="6.5703125" style="103" customWidth="1"/>
    <col min="3114" max="3114" width="4.42578125" style="103" bestFit="1" customWidth="1"/>
    <col min="3115" max="3116" width="3.28515625" style="103" bestFit="1" customWidth="1"/>
    <col min="3117" max="3117" width="4.85546875" style="103" customWidth="1"/>
    <col min="3118" max="3118" width="6.5703125" style="103" customWidth="1"/>
    <col min="3119" max="3119" width="5.85546875" style="103" customWidth="1"/>
    <col min="3120" max="3120" width="7.5703125" style="103" customWidth="1"/>
    <col min="3121" max="3121" width="6" style="103" customWidth="1"/>
    <col min="3122" max="3122" width="4.85546875" style="103" customWidth="1"/>
    <col min="3123" max="3123" width="4.85546875" style="103" bestFit="1" customWidth="1"/>
    <col min="3124" max="3124" width="5.28515625" style="103" bestFit="1" customWidth="1"/>
    <col min="3125" max="3125" width="5.28515625" style="103" customWidth="1"/>
    <col min="3126" max="3127" width="9.140625" style="103"/>
    <col min="3128" max="3128" width="6.5703125" style="103" customWidth="1"/>
    <col min="3129" max="3129" width="4.42578125" style="103" bestFit="1" customWidth="1"/>
    <col min="3130" max="3131" width="3.28515625" style="103" bestFit="1" customWidth="1"/>
    <col min="3132" max="3132" width="4.85546875" style="103" customWidth="1"/>
    <col min="3133" max="3133" width="6.5703125" style="103" customWidth="1"/>
    <col min="3134" max="3134" width="5.85546875" style="103" customWidth="1"/>
    <col min="3135" max="3135" width="7.5703125" style="103" customWidth="1"/>
    <col min="3136" max="3136" width="6" style="103" customWidth="1"/>
    <col min="3137" max="3137" width="4.85546875" style="103" customWidth="1"/>
    <col min="3138" max="3138" width="4.85546875" style="103" bestFit="1" customWidth="1"/>
    <col min="3139" max="3139" width="5.28515625" style="103" bestFit="1" customWidth="1"/>
    <col min="3140" max="3140" width="5.28515625" style="103" customWidth="1"/>
    <col min="3141" max="3142" width="9.140625" style="103"/>
    <col min="3143" max="3143" width="6.5703125" style="103" customWidth="1"/>
    <col min="3144" max="3144" width="4.42578125" style="103" bestFit="1" customWidth="1"/>
    <col min="3145" max="3146" width="3.28515625" style="103" bestFit="1" customWidth="1"/>
    <col min="3147" max="3147" width="4.85546875" style="103" customWidth="1"/>
    <col min="3148" max="3148" width="6.5703125" style="103" customWidth="1"/>
    <col min="3149" max="3149" width="5.85546875" style="103" customWidth="1"/>
    <col min="3150" max="3150" width="7.5703125" style="103" customWidth="1"/>
    <col min="3151" max="3151" width="6" style="103" customWidth="1"/>
    <col min="3152" max="3152" width="4.85546875" style="103" customWidth="1"/>
    <col min="3153" max="3153" width="4.85546875" style="103" bestFit="1" customWidth="1"/>
    <col min="3154" max="3154" width="5.28515625" style="103" bestFit="1" customWidth="1"/>
    <col min="3155" max="3155" width="5.28515625" style="103" customWidth="1"/>
    <col min="3156" max="3157" width="9.140625" style="103"/>
    <col min="3158" max="3158" width="6.5703125" style="103" customWidth="1"/>
    <col min="3159" max="3159" width="4.42578125" style="103" bestFit="1" customWidth="1"/>
    <col min="3160" max="3161" width="3.28515625" style="103" bestFit="1" customWidth="1"/>
    <col min="3162" max="3162" width="4.85546875" style="103" customWidth="1"/>
    <col min="3163" max="3163" width="6.5703125" style="103" customWidth="1"/>
    <col min="3164" max="3164" width="5.85546875" style="103" customWidth="1"/>
    <col min="3165" max="3165" width="7.5703125" style="103" customWidth="1"/>
    <col min="3166" max="3166" width="6" style="103" customWidth="1"/>
    <col min="3167" max="3167" width="4.85546875" style="103" customWidth="1"/>
    <col min="3168" max="3168" width="4.85546875" style="103" bestFit="1" customWidth="1"/>
    <col min="3169" max="3169" width="5.28515625" style="103" bestFit="1" customWidth="1"/>
    <col min="3170" max="3170" width="5.28515625" style="103" customWidth="1"/>
    <col min="3171" max="3172" width="9.140625" style="103"/>
    <col min="3173" max="3173" width="6.5703125" style="103" customWidth="1"/>
    <col min="3174" max="3174" width="4.42578125" style="103" bestFit="1" customWidth="1"/>
    <col min="3175" max="3176" width="3.28515625" style="103" bestFit="1" customWidth="1"/>
    <col min="3177" max="3177" width="4.85546875" style="103" customWidth="1"/>
    <col min="3178" max="3178" width="6.5703125" style="103" customWidth="1"/>
    <col min="3179" max="3179" width="5.85546875" style="103" customWidth="1"/>
    <col min="3180" max="3180" width="7.5703125" style="103" customWidth="1"/>
    <col min="3181" max="3181" width="6" style="103" customWidth="1"/>
    <col min="3182" max="3182" width="4.85546875" style="103" customWidth="1"/>
    <col min="3183" max="3183" width="4.85546875" style="103" bestFit="1" customWidth="1"/>
    <col min="3184" max="3184" width="5.28515625" style="103" bestFit="1" customWidth="1"/>
    <col min="3185" max="3185" width="5.28515625" style="103" customWidth="1"/>
    <col min="3186" max="3187" width="9.140625" style="103"/>
    <col min="3188" max="3188" width="6.5703125" style="103" customWidth="1"/>
    <col min="3189" max="3189" width="4.42578125" style="103" bestFit="1" customWidth="1"/>
    <col min="3190" max="3191" width="3.28515625" style="103" bestFit="1" customWidth="1"/>
    <col min="3192" max="3192" width="4.85546875" style="103" customWidth="1"/>
    <col min="3193" max="3193" width="6.5703125" style="103" customWidth="1"/>
    <col min="3194" max="3194" width="5.85546875" style="103" customWidth="1"/>
    <col min="3195" max="3195" width="7.5703125" style="103" customWidth="1"/>
    <col min="3196" max="3196" width="6" style="103" customWidth="1"/>
    <col min="3197" max="3197" width="4.85546875" style="103" customWidth="1"/>
    <col min="3198" max="3198" width="4.85546875" style="103" bestFit="1" customWidth="1"/>
    <col min="3199" max="3199" width="5.28515625" style="103" bestFit="1" customWidth="1"/>
    <col min="3200" max="3200" width="5.28515625" style="103" customWidth="1"/>
    <col min="3201" max="3202" width="9.140625" style="103"/>
    <col min="3203" max="3203" width="6.5703125" style="103" customWidth="1"/>
    <col min="3204" max="3204" width="4.42578125" style="103" bestFit="1" customWidth="1"/>
    <col min="3205" max="3206" width="3.28515625" style="103" bestFit="1" customWidth="1"/>
    <col min="3207" max="3207" width="4.85546875" style="103" customWidth="1"/>
    <col min="3208" max="3208" width="6.5703125" style="103" customWidth="1"/>
    <col min="3209" max="3209" width="5.85546875" style="103" customWidth="1"/>
    <col min="3210" max="3210" width="7.5703125" style="103" customWidth="1"/>
    <col min="3211" max="3211" width="6" style="103" customWidth="1"/>
    <col min="3212" max="3212" width="4.85546875" style="103" customWidth="1"/>
    <col min="3213" max="3213" width="4.85546875" style="103" bestFit="1" customWidth="1"/>
    <col min="3214" max="3214" width="5.28515625" style="103" bestFit="1" customWidth="1"/>
    <col min="3215" max="3215" width="5.28515625" style="103" customWidth="1"/>
    <col min="3216" max="3217" width="9.140625" style="103"/>
    <col min="3218" max="3218" width="6.5703125" style="103" customWidth="1"/>
    <col min="3219" max="3219" width="4.42578125" style="103" bestFit="1" customWidth="1"/>
    <col min="3220" max="3221" width="3.28515625" style="103" bestFit="1" customWidth="1"/>
    <col min="3222" max="3222" width="4.85546875" style="103" customWidth="1"/>
    <col min="3223" max="3223" width="6.5703125" style="103" customWidth="1"/>
    <col min="3224" max="3224" width="5.85546875" style="103" customWidth="1"/>
    <col min="3225" max="3225" width="7.5703125" style="103" customWidth="1"/>
    <col min="3226" max="3226" width="6" style="103" customWidth="1"/>
    <col min="3227" max="3227" width="4.85546875" style="103" customWidth="1"/>
    <col min="3228" max="3228" width="4.85546875" style="103" bestFit="1" customWidth="1"/>
    <col min="3229" max="3229" width="5.28515625" style="103" bestFit="1" customWidth="1"/>
    <col min="3230" max="3230" width="5.28515625" style="103" customWidth="1"/>
    <col min="3231" max="3302" width="9.140625" style="103"/>
    <col min="3303" max="3303" width="6.5703125" style="103" customWidth="1"/>
    <col min="3304" max="3304" width="4.42578125" style="103" bestFit="1" customWidth="1"/>
    <col min="3305" max="3306" width="3.28515625" style="103" bestFit="1" customWidth="1"/>
    <col min="3307" max="3307" width="4.85546875" style="103" customWidth="1"/>
    <col min="3308" max="3308" width="6.5703125" style="103" customWidth="1"/>
    <col min="3309" max="3309" width="5.85546875" style="103" customWidth="1"/>
    <col min="3310" max="3310" width="7.5703125" style="103" customWidth="1"/>
    <col min="3311" max="3311" width="6" style="103" customWidth="1"/>
    <col min="3312" max="3312" width="4.85546875" style="103" customWidth="1"/>
    <col min="3313" max="3313" width="4.85546875" style="103" bestFit="1" customWidth="1"/>
    <col min="3314" max="3314" width="5.28515625" style="103" bestFit="1" customWidth="1"/>
    <col min="3315" max="3315" width="6.28515625" style="103" customWidth="1"/>
    <col min="3316" max="3320" width="8.7109375" style="103" customWidth="1"/>
    <col min="3321" max="3321" width="6" style="103" customWidth="1"/>
    <col min="3322" max="3322" width="9.140625" style="103"/>
    <col min="3323" max="3323" width="24.140625" style="103" bestFit="1" customWidth="1"/>
    <col min="3324" max="3324" width="6.5703125" style="103" customWidth="1"/>
    <col min="3325" max="3325" width="4.42578125" style="103" bestFit="1" customWidth="1"/>
    <col min="3326" max="3327" width="3.28515625" style="103" bestFit="1" customWidth="1"/>
    <col min="3328" max="3328" width="4.85546875" style="103" customWidth="1"/>
    <col min="3329" max="3329" width="6.5703125" style="103" customWidth="1"/>
    <col min="3330" max="3330" width="5.85546875" style="103" customWidth="1"/>
    <col min="3331" max="3331" width="7.5703125" style="103" customWidth="1"/>
    <col min="3332" max="3332" width="6" style="103" customWidth="1"/>
    <col min="3333" max="3333" width="4.85546875" style="103" customWidth="1"/>
    <col min="3334" max="3334" width="4.85546875" style="103" bestFit="1" customWidth="1"/>
    <col min="3335" max="3335" width="5.28515625" style="103" bestFit="1" customWidth="1"/>
    <col min="3336" max="3336" width="5.28515625" style="103" customWidth="1"/>
    <col min="3337" max="3338" width="9.140625" style="103"/>
    <col min="3339" max="3339" width="6.5703125" style="103" customWidth="1"/>
    <col min="3340" max="3340" width="4.42578125" style="103" bestFit="1" customWidth="1"/>
    <col min="3341" max="3342" width="3.28515625" style="103" bestFit="1" customWidth="1"/>
    <col min="3343" max="3343" width="4.85546875" style="103" customWidth="1"/>
    <col min="3344" max="3344" width="6.5703125" style="103" customWidth="1"/>
    <col min="3345" max="3345" width="5.85546875" style="103" customWidth="1"/>
    <col min="3346" max="3346" width="7.5703125" style="103" customWidth="1"/>
    <col min="3347" max="3347" width="6" style="103" customWidth="1"/>
    <col min="3348" max="3348" width="4.85546875" style="103" customWidth="1"/>
    <col min="3349" max="3349" width="4.85546875" style="103" bestFit="1" customWidth="1"/>
    <col min="3350" max="3350" width="5.28515625" style="103" bestFit="1" customWidth="1"/>
    <col min="3351" max="3351" width="5.28515625" style="103" customWidth="1"/>
    <col min="3352" max="3353" width="9.140625" style="103"/>
    <col min="3354" max="3354" width="6.5703125" style="103" customWidth="1"/>
    <col min="3355" max="3355" width="4.42578125" style="103" bestFit="1" customWidth="1"/>
    <col min="3356" max="3357" width="3.28515625" style="103" bestFit="1" customWidth="1"/>
    <col min="3358" max="3358" width="4.85546875" style="103" customWidth="1"/>
    <col min="3359" max="3359" width="6.5703125" style="103" customWidth="1"/>
    <col min="3360" max="3360" width="5.85546875" style="103" customWidth="1"/>
    <col min="3361" max="3361" width="7.5703125" style="103" customWidth="1"/>
    <col min="3362" max="3362" width="6" style="103" customWidth="1"/>
    <col min="3363" max="3363" width="4.85546875" style="103" customWidth="1"/>
    <col min="3364" max="3364" width="4.85546875" style="103" bestFit="1" customWidth="1"/>
    <col min="3365" max="3365" width="5.28515625" style="103" bestFit="1" customWidth="1"/>
    <col min="3366" max="3366" width="5.28515625" style="103" customWidth="1"/>
    <col min="3367" max="3368" width="9.140625" style="103"/>
    <col min="3369" max="3369" width="6.5703125" style="103" customWidth="1"/>
    <col min="3370" max="3370" width="4.42578125" style="103" bestFit="1" customWidth="1"/>
    <col min="3371" max="3372" width="3.28515625" style="103" bestFit="1" customWidth="1"/>
    <col min="3373" max="3373" width="4.85546875" style="103" customWidth="1"/>
    <col min="3374" max="3374" width="6.5703125" style="103" customWidth="1"/>
    <col min="3375" max="3375" width="5.85546875" style="103" customWidth="1"/>
    <col min="3376" max="3376" width="7.5703125" style="103" customWidth="1"/>
    <col min="3377" max="3377" width="6" style="103" customWidth="1"/>
    <col min="3378" max="3378" width="4.85546875" style="103" customWidth="1"/>
    <col min="3379" max="3379" width="4.85546875" style="103" bestFit="1" customWidth="1"/>
    <col min="3380" max="3380" width="5.28515625" style="103" bestFit="1" customWidth="1"/>
    <col min="3381" max="3381" width="5.28515625" style="103" customWidth="1"/>
    <col min="3382" max="3383" width="9.140625" style="103"/>
    <col min="3384" max="3384" width="6.5703125" style="103" customWidth="1"/>
    <col min="3385" max="3385" width="4.42578125" style="103" bestFit="1" customWidth="1"/>
    <col min="3386" max="3387" width="3.28515625" style="103" bestFit="1" customWidth="1"/>
    <col min="3388" max="3388" width="4.85546875" style="103" customWidth="1"/>
    <col min="3389" max="3389" width="6.5703125" style="103" customWidth="1"/>
    <col min="3390" max="3390" width="5.85546875" style="103" customWidth="1"/>
    <col min="3391" max="3391" width="7.5703125" style="103" customWidth="1"/>
    <col min="3392" max="3392" width="6" style="103" customWidth="1"/>
    <col min="3393" max="3393" width="4.85546875" style="103" customWidth="1"/>
    <col min="3394" max="3394" width="4.85546875" style="103" bestFit="1" customWidth="1"/>
    <col min="3395" max="3395" width="5.28515625" style="103" bestFit="1" customWidth="1"/>
    <col min="3396" max="3396" width="5.28515625" style="103" customWidth="1"/>
    <col min="3397" max="3398" width="9.140625" style="103"/>
    <col min="3399" max="3399" width="6.5703125" style="103" customWidth="1"/>
    <col min="3400" max="3400" width="4.42578125" style="103" bestFit="1" customWidth="1"/>
    <col min="3401" max="3402" width="3.28515625" style="103" bestFit="1" customWidth="1"/>
    <col min="3403" max="3403" width="4.85546875" style="103" customWidth="1"/>
    <col min="3404" max="3404" width="6.5703125" style="103" customWidth="1"/>
    <col min="3405" max="3405" width="5.85546875" style="103" customWidth="1"/>
    <col min="3406" max="3406" width="7.5703125" style="103" customWidth="1"/>
    <col min="3407" max="3407" width="6" style="103" customWidth="1"/>
    <col min="3408" max="3408" width="4.85546875" style="103" customWidth="1"/>
    <col min="3409" max="3409" width="4.85546875" style="103" bestFit="1" customWidth="1"/>
    <col min="3410" max="3410" width="5.28515625" style="103" bestFit="1" customWidth="1"/>
    <col min="3411" max="3411" width="5.28515625" style="103" customWidth="1"/>
    <col min="3412" max="3413" width="9.140625" style="103"/>
    <col min="3414" max="3414" width="6.5703125" style="103" customWidth="1"/>
    <col min="3415" max="3415" width="4.42578125" style="103" bestFit="1" customWidth="1"/>
    <col min="3416" max="3417" width="3.28515625" style="103" bestFit="1" customWidth="1"/>
    <col min="3418" max="3418" width="4.85546875" style="103" customWidth="1"/>
    <col min="3419" max="3419" width="6.5703125" style="103" customWidth="1"/>
    <col min="3420" max="3420" width="5.85546875" style="103" customWidth="1"/>
    <col min="3421" max="3421" width="7.5703125" style="103" customWidth="1"/>
    <col min="3422" max="3422" width="6" style="103" customWidth="1"/>
    <col min="3423" max="3423" width="4.85546875" style="103" customWidth="1"/>
    <col min="3424" max="3424" width="4.85546875" style="103" bestFit="1" customWidth="1"/>
    <col min="3425" max="3425" width="5.28515625" style="103" bestFit="1" customWidth="1"/>
    <col min="3426" max="3426" width="5.28515625" style="103" customWidth="1"/>
    <col min="3427" max="3428" width="9.140625" style="103"/>
    <col min="3429" max="3429" width="6.5703125" style="103" customWidth="1"/>
    <col min="3430" max="3430" width="4.42578125" style="103" bestFit="1" customWidth="1"/>
    <col min="3431" max="3432" width="3.28515625" style="103" bestFit="1" customWidth="1"/>
    <col min="3433" max="3433" width="4.85546875" style="103" customWidth="1"/>
    <col min="3434" max="3434" width="6.5703125" style="103" customWidth="1"/>
    <col min="3435" max="3435" width="5.85546875" style="103" customWidth="1"/>
    <col min="3436" max="3436" width="7.5703125" style="103" customWidth="1"/>
    <col min="3437" max="3437" width="6" style="103" customWidth="1"/>
    <col min="3438" max="3438" width="4.85546875" style="103" customWidth="1"/>
    <col min="3439" max="3439" width="4.85546875" style="103" bestFit="1" customWidth="1"/>
    <col min="3440" max="3440" width="5.28515625" style="103" bestFit="1" customWidth="1"/>
    <col min="3441" max="3441" width="5.28515625" style="103" customWidth="1"/>
    <col min="3442" max="3443" width="9.140625" style="103"/>
    <col min="3444" max="3444" width="6.5703125" style="103" customWidth="1"/>
    <col min="3445" max="3445" width="4.42578125" style="103" bestFit="1" customWidth="1"/>
    <col min="3446" max="3447" width="3.28515625" style="103" bestFit="1" customWidth="1"/>
    <col min="3448" max="3448" width="4.85546875" style="103" customWidth="1"/>
    <col min="3449" max="3449" width="6.5703125" style="103" customWidth="1"/>
    <col min="3450" max="3450" width="5.85546875" style="103" customWidth="1"/>
    <col min="3451" max="3451" width="7.5703125" style="103" customWidth="1"/>
    <col min="3452" max="3452" width="6" style="103" customWidth="1"/>
    <col min="3453" max="3453" width="4.85546875" style="103" customWidth="1"/>
    <col min="3454" max="3454" width="4.85546875" style="103" bestFit="1" customWidth="1"/>
    <col min="3455" max="3455" width="5.28515625" style="103" bestFit="1" customWidth="1"/>
    <col min="3456" max="3456" width="5.28515625" style="103" customWidth="1"/>
    <col min="3457" max="3458" width="9.140625" style="103"/>
    <col min="3459" max="3459" width="6.5703125" style="103" customWidth="1"/>
    <col min="3460" max="3460" width="4.42578125" style="103" bestFit="1" customWidth="1"/>
    <col min="3461" max="3462" width="3.28515625" style="103" bestFit="1" customWidth="1"/>
    <col min="3463" max="3463" width="4.85546875" style="103" customWidth="1"/>
    <col min="3464" max="3464" width="6.5703125" style="103" customWidth="1"/>
    <col min="3465" max="3465" width="5.85546875" style="103" customWidth="1"/>
    <col min="3466" max="3466" width="7.5703125" style="103" customWidth="1"/>
    <col min="3467" max="3467" width="6" style="103" customWidth="1"/>
    <col min="3468" max="3468" width="4.85546875" style="103" customWidth="1"/>
    <col min="3469" max="3469" width="4.85546875" style="103" bestFit="1" customWidth="1"/>
    <col min="3470" max="3470" width="5.28515625" style="103" bestFit="1" customWidth="1"/>
    <col min="3471" max="3471" width="5.28515625" style="103" customWidth="1"/>
    <col min="3472" max="3473" width="9.140625" style="103"/>
    <col min="3474" max="3474" width="6.5703125" style="103" customWidth="1"/>
    <col min="3475" max="3475" width="4.42578125" style="103" bestFit="1" customWidth="1"/>
    <col min="3476" max="3477" width="3.28515625" style="103" bestFit="1" customWidth="1"/>
    <col min="3478" max="3478" width="4.85546875" style="103" customWidth="1"/>
    <col min="3479" max="3479" width="6.5703125" style="103" customWidth="1"/>
    <col min="3480" max="3480" width="5.85546875" style="103" customWidth="1"/>
    <col min="3481" max="3481" width="7.5703125" style="103" customWidth="1"/>
    <col min="3482" max="3482" width="6" style="103" customWidth="1"/>
    <col min="3483" max="3483" width="4.85546875" style="103" customWidth="1"/>
    <col min="3484" max="3484" width="4.85546875" style="103" bestFit="1" customWidth="1"/>
    <col min="3485" max="3485" width="5.28515625" style="103" bestFit="1" customWidth="1"/>
    <col min="3486" max="3486" width="5.28515625" style="103" customWidth="1"/>
    <col min="3487" max="3558" width="9.140625" style="103"/>
    <col min="3559" max="3559" width="6.5703125" style="103" customWidth="1"/>
    <col min="3560" max="3560" width="4.42578125" style="103" bestFit="1" customWidth="1"/>
    <col min="3561" max="3562" width="3.28515625" style="103" bestFit="1" customWidth="1"/>
    <col min="3563" max="3563" width="4.85546875" style="103" customWidth="1"/>
    <col min="3564" max="3564" width="6.5703125" style="103" customWidth="1"/>
    <col min="3565" max="3565" width="5.85546875" style="103" customWidth="1"/>
    <col min="3566" max="3566" width="7.5703125" style="103" customWidth="1"/>
    <col min="3567" max="3567" width="6" style="103" customWidth="1"/>
    <col min="3568" max="3568" width="4.85546875" style="103" customWidth="1"/>
    <col min="3569" max="3569" width="4.85546875" style="103" bestFit="1" customWidth="1"/>
    <col min="3570" max="3570" width="5.28515625" style="103" bestFit="1" customWidth="1"/>
    <col min="3571" max="3571" width="6.28515625" style="103" customWidth="1"/>
    <col min="3572" max="3576" width="8.7109375" style="103" customWidth="1"/>
    <col min="3577" max="3577" width="6" style="103" customWidth="1"/>
    <col min="3578" max="3578" width="9.140625" style="103"/>
    <col min="3579" max="3579" width="24.140625" style="103" bestFit="1" customWidth="1"/>
    <col min="3580" max="3580" width="6.5703125" style="103" customWidth="1"/>
    <col min="3581" max="3581" width="4.42578125" style="103" bestFit="1" customWidth="1"/>
    <col min="3582" max="3583" width="3.28515625" style="103" bestFit="1" customWidth="1"/>
    <col min="3584" max="3584" width="4.85546875" style="103" customWidth="1"/>
    <col min="3585" max="3585" width="6.5703125" style="103" customWidth="1"/>
    <col min="3586" max="3586" width="5.85546875" style="103" customWidth="1"/>
    <col min="3587" max="3587" width="7.5703125" style="103" customWidth="1"/>
    <col min="3588" max="3588" width="6" style="103" customWidth="1"/>
    <col min="3589" max="3589" width="4.85546875" style="103" customWidth="1"/>
    <col min="3590" max="3590" width="4.85546875" style="103" bestFit="1" customWidth="1"/>
    <col min="3591" max="3591" width="5.28515625" style="103" bestFit="1" customWidth="1"/>
    <col min="3592" max="3592" width="5.28515625" style="103" customWidth="1"/>
    <col min="3593" max="3594" width="9.140625" style="103"/>
    <col min="3595" max="3595" width="6.5703125" style="103" customWidth="1"/>
    <col min="3596" max="3596" width="4.42578125" style="103" bestFit="1" customWidth="1"/>
    <col min="3597" max="3598" width="3.28515625" style="103" bestFit="1" customWidth="1"/>
    <col min="3599" max="3599" width="4.85546875" style="103" customWidth="1"/>
    <col min="3600" max="3600" width="6.5703125" style="103" customWidth="1"/>
    <col min="3601" max="3601" width="5.85546875" style="103" customWidth="1"/>
    <col min="3602" max="3602" width="7.5703125" style="103" customWidth="1"/>
    <col min="3603" max="3603" width="6" style="103" customWidth="1"/>
    <col min="3604" max="3604" width="4.85546875" style="103" customWidth="1"/>
    <col min="3605" max="3605" width="4.85546875" style="103" bestFit="1" customWidth="1"/>
    <col min="3606" max="3606" width="5.28515625" style="103" bestFit="1" customWidth="1"/>
    <col min="3607" max="3607" width="5.28515625" style="103" customWidth="1"/>
    <col min="3608" max="3609" width="9.140625" style="103"/>
    <col min="3610" max="3610" width="6.5703125" style="103" customWidth="1"/>
    <col min="3611" max="3611" width="4.42578125" style="103" bestFit="1" customWidth="1"/>
    <col min="3612" max="3613" width="3.28515625" style="103" bestFit="1" customWidth="1"/>
    <col min="3614" max="3614" width="4.85546875" style="103" customWidth="1"/>
    <col min="3615" max="3615" width="6.5703125" style="103" customWidth="1"/>
    <col min="3616" max="3616" width="5.85546875" style="103" customWidth="1"/>
    <col min="3617" max="3617" width="7.5703125" style="103" customWidth="1"/>
    <col min="3618" max="3618" width="6" style="103" customWidth="1"/>
    <col min="3619" max="3619" width="4.85546875" style="103" customWidth="1"/>
    <col min="3620" max="3620" width="4.85546875" style="103" bestFit="1" customWidth="1"/>
    <col min="3621" max="3621" width="5.28515625" style="103" bestFit="1" customWidth="1"/>
    <col min="3622" max="3622" width="5.28515625" style="103" customWidth="1"/>
    <col min="3623" max="3624" width="9.140625" style="103"/>
    <col min="3625" max="3625" width="6.5703125" style="103" customWidth="1"/>
    <col min="3626" max="3626" width="4.42578125" style="103" bestFit="1" customWidth="1"/>
    <col min="3627" max="3628" width="3.28515625" style="103" bestFit="1" customWidth="1"/>
    <col min="3629" max="3629" width="4.85546875" style="103" customWidth="1"/>
    <col min="3630" max="3630" width="6.5703125" style="103" customWidth="1"/>
    <col min="3631" max="3631" width="5.85546875" style="103" customWidth="1"/>
    <col min="3632" max="3632" width="7.5703125" style="103" customWidth="1"/>
    <col min="3633" max="3633" width="6" style="103" customWidth="1"/>
    <col min="3634" max="3634" width="4.85546875" style="103" customWidth="1"/>
    <col min="3635" max="3635" width="4.85546875" style="103" bestFit="1" customWidth="1"/>
    <col min="3636" max="3636" width="5.28515625" style="103" bestFit="1" customWidth="1"/>
    <col min="3637" max="3637" width="5.28515625" style="103" customWidth="1"/>
    <col min="3638" max="3639" width="9.140625" style="103"/>
    <col min="3640" max="3640" width="6.5703125" style="103" customWidth="1"/>
    <col min="3641" max="3641" width="4.42578125" style="103" bestFit="1" customWidth="1"/>
    <col min="3642" max="3643" width="3.28515625" style="103" bestFit="1" customWidth="1"/>
    <col min="3644" max="3644" width="4.85546875" style="103" customWidth="1"/>
    <col min="3645" max="3645" width="6.5703125" style="103" customWidth="1"/>
    <col min="3646" max="3646" width="5.85546875" style="103" customWidth="1"/>
    <col min="3647" max="3647" width="7.5703125" style="103" customWidth="1"/>
    <col min="3648" max="3648" width="6" style="103" customWidth="1"/>
    <col min="3649" max="3649" width="4.85546875" style="103" customWidth="1"/>
    <col min="3650" max="3650" width="4.85546875" style="103" bestFit="1" customWidth="1"/>
    <col min="3651" max="3651" width="5.28515625" style="103" bestFit="1" customWidth="1"/>
    <col min="3652" max="3652" width="5.28515625" style="103" customWidth="1"/>
    <col min="3653" max="3654" width="9.140625" style="103"/>
    <col min="3655" max="3655" width="6.5703125" style="103" customWidth="1"/>
    <col min="3656" max="3656" width="4.42578125" style="103" bestFit="1" customWidth="1"/>
    <col min="3657" max="3658" width="3.28515625" style="103" bestFit="1" customWidth="1"/>
    <col min="3659" max="3659" width="4.85546875" style="103" customWidth="1"/>
    <col min="3660" max="3660" width="6.5703125" style="103" customWidth="1"/>
    <col min="3661" max="3661" width="5.85546875" style="103" customWidth="1"/>
    <col min="3662" max="3662" width="7.5703125" style="103" customWidth="1"/>
    <col min="3663" max="3663" width="6" style="103" customWidth="1"/>
    <col min="3664" max="3664" width="4.85546875" style="103" customWidth="1"/>
    <col min="3665" max="3665" width="4.85546875" style="103" bestFit="1" customWidth="1"/>
    <col min="3666" max="3666" width="5.28515625" style="103" bestFit="1" customWidth="1"/>
    <col min="3667" max="3667" width="5.28515625" style="103" customWidth="1"/>
    <col min="3668" max="3669" width="9.140625" style="103"/>
    <col min="3670" max="3670" width="6.5703125" style="103" customWidth="1"/>
    <col min="3671" max="3671" width="4.42578125" style="103" bestFit="1" customWidth="1"/>
    <col min="3672" max="3673" width="3.28515625" style="103" bestFit="1" customWidth="1"/>
    <col min="3674" max="3674" width="4.85546875" style="103" customWidth="1"/>
    <col min="3675" max="3675" width="6.5703125" style="103" customWidth="1"/>
    <col min="3676" max="3676" width="5.85546875" style="103" customWidth="1"/>
    <col min="3677" max="3677" width="7.5703125" style="103" customWidth="1"/>
    <col min="3678" max="3678" width="6" style="103" customWidth="1"/>
    <col min="3679" max="3679" width="4.85546875" style="103" customWidth="1"/>
    <col min="3680" max="3680" width="4.85546875" style="103" bestFit="1" customWidth="1"/>
    <col min="3681" max="3681" width="5.28515625" style="103" bestFit="1" customWidth="1"/>
    <col min="3682" max="3682" width="5.28515625" style="103" customWidth="1"/>
    <col min="3683" max="3684" width="9.140625" style="103"/>
    <col min="3685" max="3685" width="6.5703125" style="103" customWidth="1"/>
    <col min="3686" max="3686" width="4.42578125" style="103" bestFit="1" customWidth="1"/>
    <col min="3687" max="3688" width="3.28515625" style="103" bestFit="1" customWidth="1"/>
    <col min="3689" max="3689" width="4.85546875" style="103" customWidth="1"/>
    <col min="3690" max="3690" width="6.5703125" style="103" customWidth="1"/>
    <col min="3691" max="3691" width="5.85546875" style="103" customWidth="1"/>
    <col min="3692" max="3692" width="7.5703125" style="103" customWidth="1"/>
    <col min="3693" max="3693" width="6" style="103" customWidth="1"/>
    <col min="3694" max="3694" width="4.85546875" style="103" customWidth="1"/>
    <col min="3695" max="3695" width="4.85546875" style="103" bestFit="1" customWidth="1"/>
    <col min="3696" max="3696" width="5.28515625" style="103" bestFit="1" customWidth="1"/>
    <col min="3697" max="3697" width="5.28515625" style="103" customWidth="1"/>
    <col min="3698" max="3699" width="9.140625" style="103"/>
    <col min="3700" max="3700" width="6.5703125" style="103" customWidth="1"/>
    <col min="3701" max="3701" width="4.42578125" style="103" bestFit="1" customWidth="1"/>
    <col min="3702" max="3703" width="3.28515625" style="103" bestFit="1" customWidth="1"/>
    <col min="3704" max="3704" width="4.85546875" style="103" customWidth="1"/>
    <col min="3705" max="3705" width="6.5703125" style="103" customWidth="1"/>
    <col min="3706" max="3706" width="5.85546875" style="103" customWidth="1"/>
    <col min="3707" max="3707" width="7.5703125" style="103" customWidth="1"/>
    <col min="3708" max="3708" width="6" style="103" customWidth="1"/>
    <col min="3709" max="3709" width="4.85546875" style="103" customWidth="1"/>
    <col min="3710" max="3710" width="4.85546875" style="103" bestFit="1" customWidth="1"/>
    <col min="3711" max="3711" width="5.28515625" style="103" bestFit="1" customWidth="1"/>
    <col min="3712" max="3712" width="5.28515625" style="103" customWidth="1"/>
    <col min="3713" max="3714" width="9.140625" style="103"/>
    <col min="3715" max="3715" width="6.5703125" style="103" customWidth="1"/>
    <col min="3716" max="3716" width="4.42578125" style="103" bestFit="1" customWidth="1"/>
    <col min="3717" max="3718" width="3.28515625" style="103" bestFit="1" customWidth="1"/>
    <col min="3719" max="3719" width="4.85546875" style="103" customWidth="1"/>
    <col min="3720" max="3720" width="6.5703125" style="103" customWidth="1"/>
    <col min="3721" max="3721" width="5.85546875" style="103" customWidth="1"/>
    <col min="3722" max="3722" width="7.5703125" style="103" customWidth="1"/>
    <col min="3723" max="3723" width="6" style="103" customWidth="1"/>
    <col min="3724" max="3724" width="4.85546875" style="103" customWidth="1"/>
    <col min="3725" max="3725" width="4.85546875" style="103" bestFit="1" customWidth="1"/>
    <col min="3726" max="3726" width="5.28515625" style="103" bestFit="1" customWidth="1"/>
    <col min="3727" max="3727" width="5.28515625" style="103" customWidth="1"/>
    <col min="3728" max="3729" width="9.140625" style="103"/>
    <col min="3730" max="3730" width="6.5703125" style="103" customWidth="1"/>
    <col min="3731" max="3731" width="4.42578125" style="103" bestFit="1" customWidth="1"/>
    <col min="3732" max="3733" width="3.28515625" style="103" bestFit="1" customWidth="1"/>
    <col min="3734" max="3734" width="4.85546875" style="103" customWidth="1"/>
    <col min="3735" max="3735" width="6.5703125" style="103" customWidth="1"/>
    <col min="3736" max="3736" width="5.85546875" style="103" customWidth="1"/>
    <col min="3737" max="3737" width="7.5703125" style="103" customWidth="1"/>
    <col min="3738" max="3738" width="6" style="103" customWidth="1"/>
    <col min="3739" max="3739" width="4.85546875" style="103" customWidth="1"/>
    <col min="3740" max="3740" width="4.85546875" style="103" bestFit="1" customWidth="1"/>
    <col min="3741" max="3741" width="5.28515625" style="103" bestFit="1" customWidth="1"/>
    <col min="3742" max="3742" width="5.28515625" style="103" customWidth="1"/>
    <col min="3743" max="3814" width="9.140625" style="103"/>
    <col min="3815" max="3815" width="6.5703125" style="103" customWidth="1"/>
    <col min="3816" max="3816" width="4.42578125" style="103" bestFit="1" customWidth="1"/>
    <col min="3817" max="3818" width="3.28515625" style="103" bestFit="1" customWidth="1"/>
    <col min="3819" max="3819" width="4.85546875" style="103" customWidth="1"/>
    <col min="3820" max="3820" width="6.5703125" style="103" customWidth="1"/>
    <col min="3821" max="3821" width="5.85546875" style="103" customWidth="1"/>
    <col min="3822" max="3822" width="7.5703125" style="103" customWidth="1"/>
    <col min="3823" max="3823" width="6" style="103" customWidth="1"/>
    <col min="3824" max="3824" width="4.85546875" style="103" customWidth="1"/>
    <col min="3825" max="3825" width="4.85546875" style="103" bestFit="1" customWidth="1"/>
    <col min="3826" max="3826" width="5.28515625" style="103" bestFit="1" customWidth="1"/>
    <col min="3827" max="3827" width="6.28515625" style="103" customWidth="1"/>
    <col min="3828" max="3832" width="8.7109375" style="103" customWidth="1"/>
    <col min="3833" max="3833" width="6" style="103" customWidth="1"/>
    <col min="3834" max="3834" width="9.140625" style="103"/>
    <col min="3835" max="3835" width="24.140625" style="103" bestFit="1" customWidth="1"/>
    <col min="3836" max="3836" width="6.5703125" style="103" customWidth="1"/>
    <col min="3837" max="3837" width="4.42578125" style="103" bestFit="1" customWidth="1"/>
    <col min="3838" max="3839" width="3.28515625" style="103" bestFit="1" customWidth="1"/>
    <col min="3840" max="3840" width="4.85546875" style="103" customWidth="1"/>
    <col min="3841" max="3841" width="6.5703125" style="103" customWidth="1"/>
    <col min="3842" max="3842" width="5.85546875" style="103" customWidth="1"/>
    <col min="3843" max="3843" width="7.5703125" style="103" customWidth="1"/>
    <col min="3844" max="3844" width="6" style="103" customWidth="1"/>
    <col min="3845" max="3845" width="4.85546875" style="103" customWidth="1"/>
    <col min="3846" max="3846" width="4.85546875" style="103" bestFit="1" customWidth="1"/>
    <col min="3847" max="3847" width="5.28515625" style="103" bestFit="1" customWidth="1"/>
    <col min="3848" max="3848" width="5.28515625" style="103" customWidth="1"/>
    <col min="3849" max="3850" width="9.140625" style="103"/>
    <col min="3851" max="3851" width="6.5703125" style="103" customWidth="1"/>
    <col min="3852" max="3852" width="4.42578125" style="103" bestFit="1" customWidth="1"/>
    <col min="3853" max="3854" width="3.28515625" style="103" bestFit="1" customWidth="1"/>
    <col min="3855" max="3855" width="4.85546875" style="103" customWidth="1"/>
    <col min="3856" max="3856" width="6.5703125" style="103" customWidth="1"/>
    <col min="3857" max="3857" width="5.85546875" style="103" customWidth="1"/>
    <col min="3858" max="3858" width="7.5703125" style="103" customWidth="1"/>
    <col min="3859" max="3859" width="6" style="103" customWidth="1"/>
    <col min="3860" max="3860" width="4.85546875" style="103" customWidth="1"/>
    <col min="3861" max="3861" width="4.85546875" style="103" bestFit="1" customWidth="1"/>
    <col min="3862" max="3862" width="5.28515625" style="103" bestFit="1" customWidth="1"/>
    <col min="3863" max="3863" width="5.28515625" style="103" customWidth="1"/>
    <col min="3864" max="3865" width="9.140625" style="103"/>
    <col min="3866" max="3866" width="6.5703125" style="103" customWidth="1"/>
    <col min="3867" max="3867" width="4.42578125" style="103" bestFit="1" customWidth="1"/>
    <col min="3868" max="3869" width="3.28515625" style="103" bestFit="1" customWidth="1"/>
    <col min="3870" max="3870" width="4.85546875" style="103" customWidth="1"/>
    <col min="3871" max="3871" width="6.5703125" style="103" customWidth="1"/>
    <col min="3872" max="3872" width="5.85546875" style="103" customWidth="1"/>
    <col min="3873" max="3873" width="7.5703125" style="103" customWidth="1"/>
    <col min="3874" max="3874" width="6" style="103" customWidth="1"/>
    <col min="3875" max="3875" width="4.85546875" style="103" customWidth="1"/>
    <col min="3876" max="3876" width="4.85546875" style="103" bestFit="1" customWidth="1"/>
    <col min="3877" max="3877" width="5.28515625" style="103" bestFit="1" customWidth="1"/>
    <col min="3878" max="3878" width="5.28515625" style="103" customWidth="1"/>
    <col min="3879" max="3880" width="9.140625" style="103"/>
    <col min="3881" max="3881" width="6.5703125" style="103" customWidth="1"/>
    <col min="3882" max="3882" width="4.42578125" style="103" bestFit="1" customWidth="1"/>
    <col min="3883" max="3884" width="3.28515625" style="103" bestFit="1" customWidth="1"/>
    <col min="3885" max="3885" width="4.85546875" style="103" customWidth="1"/>
    <col min="3886" max="3886" width="6.5703125" style="103" customWidth="1"/>
    <col min="3887" max="3887" width="5.85546875" style="103" customWidth="1"/>
    <col min="3888" max="3888" width="7.5703125" style="103" customWidth="1"/>
    <col min="3889" max="3889" width="6" style="103" customWidth="1"/>
    <col min="3890" max="3890" width="4.85546875" style="103" customWidth="1"/>
    <col min="3891" max="3891" width="4.85546875" style="103" bestFit="1" customWidth="1"/>
    <col min="3892" max="3892" width="5.28515625" style="103" bestFit="1" customWidth="1"/>
    <col min="3893" max="3893" width="5.28515625" style="103" customWidth="1"/>
    <col min="3894" max="3895" width="9.140625" style="103"/>
    <col min="3896" max="3896" width="6.5703125" style="103" customWidth="1"/>
    <col min="3897" max="3897" width="4.42578125" style="103" bestFit="1" customWidth="1"/>
    <col min="3898" max="3899" width="3.28515625" style="103" bestFit="1" customWidth="1"/>
    <col min="3900" max="3900" width="4.85546875" style="103" customWidth="1"/>
    <col min="3901" max="3901" width="6.5703125" style="103" customWidth="1"/>
    <col min="3902" max="3902" width="5.85546875" style="103" customWidth="1"/>
    <col min="3903" max="3903" width="7.5703125" style="103" customWidth="1"/>
    <col min="3904" max="3904" width="6" style="103" customWidth="1"/>
    <col min="3905" max="3905" width="4.85546875" style="103" customWidth="1"/>
    <col min="3906" max="3906" width="4.85546875" style="103" bestFit="1" customWidth="1"/>
    <col min="3907" max="3907" width="5.28515625" style="103" bestFit="1" customWidth="1"/>
    <col min="3908" max="3908" width="5.28515625" style="103" customWidth="1"/>
    <col min="3909" max="3910" width="9.140625" style="103"/>
    <col min="3911" max="3911" width="6.5703125" style="103" customWidth="1"/>
    <col min="3912" max="3912" width="4.42578125" style="103" bestFit="1" customWidth="1"/>
    <col min="3913" max="3914" width="3.28515625" style="103" bestFit="1" customWidth="1"/>
    <col min="3915" max="3915" width="4.85546875" style="103" customWidth="1"/>
    <col min="3916" max="3916" width="6.5703125" style="103" customWidth="1"/>
    <col min="3917" max="3917" width="5.85546875" style="103" customWidth="1"/>
    <col min="3918" max="3918" width="7.5703125" style="103" customWidth="1"/>
    <col min="3919" max="3919" width="6" style="103" customWidth="1"/>
    <col min="3920" max="3920" width="4.85546875" style="103" customWidth="1"/>
    <col min="3921" max="3921" width="4.85546875" style="103" bestFit="1" customWidth="1"/>
    <col min="3922" max="3922" width="5.28515625" style="103" bestFit="1" customWidth="1"/>
    <col min="3923" max="3923" width="5.28515625" style="103" customWidth="1"/>
    <col min="3924" max="3925" width="9.140625" style="103"/>
    <col min="3926" max="3926" width="6.5703125" style="103" customWidth="1"/>
    <col min="3927" max="3927" width="4.42578125" style="103" bestFit="1" customWidth="1"/>
    <col min="3928" max="3929" width="3.28515625" style="103" bestFit="1" customWidth="1"/>
    <col min="3930" max="3930" width="4.85546875" style="103" customWidth="1"/>
    <col min="3931" max="3931" width="6.5703125" style="103" customWidth="1"/>
    <col min="3932" max="3932" width="5.85546875" style="103" customWidth="1"/>
    <col min="3933" max="3933" width="7.5703125" style="103" customWidth="1"/>
    <col min="3934" max="3934" width="6" style="103" customWidth="1"/>
    <col min="3935" max="3935" width="4.85546875" style="103" customWidth="1"/>
    <col min="3936" max="3936" width="4.85546875" style="103" bestFit="1" customWidth="1"/>
    <col min="3937" max="3937" width="5.28515625" style="103" bestFit="1" customWidth="1"/>
    <col min="3938" max="3938" width="5.28515625" style="103" customWidth="1"/>
    <col min="3939" max="3940" width="9.140625" style="103"/>
    <col min="3941" max="3941" width="6.5703125" style="103" customWidth="1"/>
    <col min="3942" max="3942" width="4.42578125" style="103" bestFit="1" customWidth="1"/>
    <col min="3943" max="3944" width="3.28515625" style="103" bestFit="1" customWidth="1"/>
    <col min="3945" max="3945" width="4.85546875" style="103" customWidth="1"/>
    <col min="3946" max="3946" width="6.5703125" style="103" customWidth="1"/>
    <col min="3947" max="3947" width="5.85546875" style="103" customWidth="1"/>
    <col min="3948" max="3948" width="7.5703125" style="103" customWidth="1"/>
    <col min="3949" max="3949" width="6" style="103" customWidth="1"/>
    <col min="3950" max="3950" width="4.85546875" style="103" customWidth="1"/>
    <col min="3951" max="3951" width="4.85546875" style="103" bestFit="1" customWidth="1"/>
    <col min="3952" max="3952" width="5.28515625" style="103" bestFit="1" customWidth="1"/>
    <col min="3953" max="3953" width="5.28515625" style="103" customWidth="1"/>
    <col min="3954" max="3955" width="9.140625" style="103"/>
    <col min="3956" max="3956" width="6.5703125" style="103" customWidth="1"/>
    <col min="3957" max="3957" width="4.42578125" style="103" bestFit="1" customWidth="1"/>
    <col min="3958" max="3959" width="3.28515625" style="103" bestFit="1" customWidth="1"/>
    <col min="3960" max="3960" width="4.85546875" style="103" customWidth="1"/>
    <col min="3961" max="3961" width="6.5703125" style="103" customWidth="1"/>
    <col min="3962" max="3962" width="5.85546875" style="103" customWidth="1"/>
    <col min="3963" max="3963" width="7.5703125" style="103" customWidth="1"/>
    <col min="3964" max="3964" width="6" style="103" customWidth="1"/>
    <col min="3965" max="3965" width="4.85546875" style="103" customWidth="1"/>
    <col min="3966" max="3966" width="4.85546875" style="103" bestFit="1" customWidth="1"/>
    <col min="3967" max="3967" width="5.28515625" style="103" bestFit="1" customWidth="1"/>
    <col min="3968" max="3968" width="5.28515625" style="103" customWidth="1"/>
    <col min="3969" max="3970" width="9.140625" style="103"/>
    <col min="3971" max="3971" width="6.5703125" style="103" customWidth="1"/>
    <col min="3972" max="3972" width="4.42578125" style="103" bestFit="1" customWidth="1"/>
    <col min="3973" max="3974" width="3.28515625" style="103" bestFit="1" customWidth="1"/>
    <col min="3975" max="3975" width="4.85546875" style="103" customWidth="1"/>
    <col min="3976" max="3976" width="6.5703125" style="103" customWidth="1"/>
    <col min="3977" max="3977" width="5.85546875" style="103" customWidth="1"/>
    <col min="3978" max="3978" width="7.5703125" style="103" customWidth="1"/>
    <col min="3979" max="3979" width="6" style="103" customWidth="1"/>
    <col min="3980" max="3980" width="4.85546875" style="103" customWidth="1"/>
    <col min="3981" max="3981" width="4.85546875" style="103" bestFit="1" customWidth="1"/>
    <col min="3982" max="3982" width="5.28515625" style="103" bestFit="1" customWidth="1"/>
    <col min="3983" max="3983" width="5.28515625" style="103" customWidth="1"/>
    <col min="3984" max="3985" width="9.140625" style="103"/>
    <col min="3986" max="3986" width="6.5703125" style="103" customWidth="1"/>
    <col min="3987" max="3987" width="4.42578125" style="103" bestFit="1" customWidth="1"/>
    <col min="3988" max="3989" width="3.28515625" style="103" bestFit="1" customWidth="1"/>
    <col min="3990" max="3990" width="4.85546875" style="103" customWidth="1"/>
    <col min="3991" max="3991" width="6.5703125" style="103" customWidth="1"/>
    <col min="3992" max="3992" width="5.85546875" style="103" customWidth="1"/>
    <col min="3993" max="3993" width="7.5703125" style="103" customWidth="1"/>
    <col min="3994" max="3994" width="6" style="103" customWidth="1"/>
    <col min="3995" max="3995" width="4.85546875" style="103" customWidth="1"/>
    <col min="3996" max="3996" width="4.85546875" style="103" bestFit="1" customWidth="1"/>
    <col min="3997" max="3997" width="5.28515625" style="103" bestFit="1" customWidth="1"/>
    <col min="3998" max="3998" width="5.28515625" style="103" customWidth="1"/>
    <col min="3999" max="4070" width="9.140625" style="103"/>
    <col min="4071" max="4071" width="6.5703125" style="103" customWidth="1"/>
    <col min="4072" max="4072" width="4.42578125" style="103" bestFit="1" customWidth="1"/>
    <col min="4073" max="4074" width="3.28515625" style="103" bestFit="1" customWidth="1"/>
    <col min="4075" max="4075" width="4.85546875" style="103" customWidth="1"/>
    <col min="4076" max="4076" width="6.5703125" style="103" customWidth="1"/>
    <col min="4077" max="4077" width="5.85546875" style="103" customWidth="1"/>
    <col min="4078" max="4078" width="7.5703125" style="103" customWidth="1"/>
    <col min="4079" max="4079" width="6" style="103" customWidth="1"/>
    <col min="4080" max="4080" width="4.85546875" style="103" customWidth="1"/>
    <col min="4081" max="4081" width="4.85546875" style="103" bestFit="1" customWidth="1"/>
    <col min="4082" max="4082" width="5.28515625" style="103" bestFit="1" customWidth="1"/>
    <col min="4083" max="4083" width="6.28515625" style="103" customWidth="1"/>
    <col min="4084" max="4088" width="8.7109375" style="103" customWidth="1"/>
    <col min="4089" max="4089" width="6" style="103" customWidth="1"/>
    <col min="4090" max="4090" width="9.140625" style="103"/>
    <col min="4091" max="4091" width="24.140625" style="103" bestFit="1" customWidth="1"/>
    <col min="4092" max="4092" width="6.5703125" style="103" customWidth="1"/>
    <col min="4093" max="4093" width="4.42578125" style="103" bestFit="1" customWidth="1"/>
    <col min="4094" max="4095" width="3.28515625" style="103" bestFit="1" customWidth="1"/>
    <col min="4096" max="4096" width="4.85546875" style="103" customWidth="1"/>
    <col min="4097" max="4097" width="6.5703125" style="103" customWidth="1"/>
    <col min="4098" max="4098" width="5.85546875" style="103" customWidth="1"/>
    <col min="4099" max="4099" width="7.5703125" style="103" customWidth="1"/>
    <col min="4100" max="4100" width="6" style="103" customWidth="1"/>
    <col min="4101" max="4101" width="4.85546875" style="103" customWidth="1"/>
    <col min="4102" max="4102" width="4.85546875" style="103" bestFit="1" customWidth="1"/>
    <col min="4103" max="4103" width="5.28515625" style="103" bestFit="1" customWidth="1"/>
    <col min="4104" max="4104" width="5.28515625" style="103" customWidth="1"/>
    <col min="4105" max="4106" width="9.140625" style="103"/>
    <col min="4107" max="4107" width="6.5703125" style="103" customWidth="1"/>
    <col min="4108" max="4108" width="4.42578125" style="103" bestFit="1" customWidth="1"/>
    <col min="4109" max="4110" width="3.28515625" style="103" bestFit="1" customWidth="1"/>
    <col min="4111" max="4111" width="4.85546875" style="103" customWidth="1"/>
    <col min="4112" max="4112" width="6.5703125" style="103" customWidth="1"/>
    <col min="4113" max="4113" width="5.85546875" style="103" customWidth="1"/>
    <col min="4114" max="4114" width="7.5703125" style="103" customWidth="1"/>
    <col min="4115" max="4115" width="6" style="103" customWidth="1"/>
    <col min="4116" max="4116" width="4.85546875" style="103" customWidth="1"/>
    <col min="4117" max="4117" width="4.85546875" style="103" bestFit="1" customWidth="1"/>
    <col min="4118" max="4118" width="5.28515625" style="103" bestFit="1" customWidth="1"/>
    <col min="4119" max="4119" width="5.28515625" style="103" customWidth="1"/>
    <col min="4120" max="4121" width="9.140625" style="103"/>
    <col min="4122" max="4122" width="6.5703125" style="103" customWidth="1"/>
    <col min="4123" max="4123" width="4.42578125" style="103" bestFit="1" customWidth="1"/>
    <col min="4124" max="4125" width="3.28515625" style="103" bestFit="1" customWidth="1"/>
    <col min="4126" max="4126" width="4.85546875" style="103" customWidth="1"/>
    <col min="4127" max="4127" width="6.5703125" style="103" customWidth="1"/>
    <col min="4128" max="4128" width="5.85546875" style="103" customWidth="1"/>
    <col min="4129" max="4129" width="7.5703125" style="103" customWidth="1"/>
    <col min="4130" max="4130" width="6" style="103" customWidth="1"/>
    <col min="4131" max="4131" width="4.85546875" style="103" customWidth="1"/>
    <col min="4132" max="4132" width="4.85546875" style="103" bestFit="1" customWidth="1"/>
    <col min="4133" max="4133" width="5.28515625" style="103" bestFit="1" customWidth="1"/>
    <col min="4134" max="4134" width="5.28515625" style="103" customWidth="1"/>
    <col min="4135" max="4136" width="9.140625" style="103"/>
    <col min="4137" max="4137" width="6.5703125" style="103" customWidth="1"/>
    <col min="4138" max="4138" width="4.42578125" style="103" bestFit="1" customWidth="1"/>
    <col min="4139" max="4140" width="3.28515625" style="103" bestFit="1" customWidth="1"/>
    <col min="4141" max="4141" width="4.85546875" style="103" customWidth="1"/>
    <col min="4142" max="4142" width="6.5703125" style="103" customWidth="1"/>
    <col min="4143" max="4143" width="5.85546875" style="103" customWidth="1"/>
    <col min="4144" max="4144" width="7.5703125" style="103" customWidth="1"/>
    <col min="4145" max="4145" width="6" style="103" customWidth="1"/>
    <col min="4146" max="4146" width="4.85546875" style="103" customWidth="1"/>
    <col min="4147" max="4147" width="4.85546875" style="103" bestFit="1" customWidth="1"/>
    <col min="4148" max="4148" width="5.28515625" style="103" bestFit="1" customWidth="1"/>
    <col min="4149" max="4149" width="5.28515625" style="103" customWidth="1"/>
    <col min="4150" max="4151" width="9.140625" style="103"/>
    <col min="4152" max="4152" width="6.5703125" style="103" customWidth="1"/>
    <col min="4153" max="4153" width="4.42578125" style="103" bestFit="1" customWidth="1"/>
    <col min="4154" max="4155" width="3.28515625" style="103" bestFit="1" customWidth="1"/>
    <col min="4156" max="4156" width="4.85546875" style="103" customWidth="1"/>
    <col min="4157" max="4157" width="6.5703125" style="103" customWidth="1"/>
    <col min="4158" max="4158" width="5.85546875" style="103" customWidth="1"/>
    <col min="4159" max="4159" width="7.5703125" style="103" customWidth="1"/>
    <col min="4160" max="4160" width="6" style="103" customWidth="1"/>
    <col min="4161" max="4161" width="4.85546875" style="103" customWidth="1"/>
    <col min="4162" max="4162" width="4.85546875" style="103" bestFit="1" customWidth="1"/>
    <col min="4163" max="4163" width="5.28515625" style="103" bestFit="1" customWidth="1"/>
    <col min="4164" max="4164" width="5.28515625" style="103" customWidth="1"/>
    <col min="4165" max="4166" width="9.140625" style="103"/>
    <col min="4167" max="4167" width="6.5703125" style="103" customWidth="1"/>
    <col min="4168" max="4168" width="4.42578125" style="103" bestFit="1" customWidth="1"/>
    <col min="4169" max="4170" width="3.28515625" style="103" bestFit="1" customWidth="1"/>
    <col min="4171" max="4171" width="4.85546875" style="103" customWidth="1"/>
    <col min="4172" max="4172" width="6.5703125" style="103" customWidth="1"/>
    <col min="4173" max="4173" width="5.85546875" style="103" customWidth="1"/>
    <col min="4174" max="4174" width="7.5703125" style="103" customWidth="1"/>
    <col min="4175" max="4175" width="6" style="103" customWidth="1"/>
    <col min="4176" max="4176" width="4.85546875" style="103" customWidth="1"/>
    <col min="4177" max="4177" width="4.85546875" style="103" bestFit="1" customWidth="1"/>
    <col min="4178" max="4178" width="5.28515625" style="103" bestFit="1" customWidth="1"/>
    <col min="4179" max="4179" width="5.28515625" style="103" customWidth="1"/>
    <col min="4180" max="4181" width="9.140625" style="103"/>
    <col min="4182" max="4182" width="6.5703125" style="103" customWidth="1"/>
    <col min="4183" max="4183" width="4.42578125" style="103" bestFit="1" customWidth="1"/>
    <col min="4184" max="4185" width="3.28515625" style="103" bestFit="1" customWidth="1"/>
    <col min="4186" max="4186" width="4.85546875" style="103" customWidth="1"/>
    <col min="4187" max="4187" width="6.5703125" style="103" customWidth="1"/>
    <col min="4188" max="4188" width="5.85546875" style="103" customWidth="1"/>
    <col min="4189" max="4189" width="7.5703125" style="103" customWidth="1"/>
    <col min="4190" max="4190" width="6" style="103" customWidth="1"/>
    <col min="4191" max="4191" width="4.85546875" style="103" customWidth="1"/>
    <col min="4192" max="4192" width="4.85546875" style="103" bestFit="1" customWidth="1"/>
    <col min="4193" max="4193" width="5.28515625" style="103" bestFit="1" customWidth="1"/>
    <col min="4194" max="4194" width="5.28515625" style="103" customWidth="1"/>
    <col min="4195" max="4196" width="9.140625" style="103"/>
    <col min="4197" max="4197" width="6.5703125" style="103" customWidth="1"/>
    <col min="4198" max="4198" width="4.42578125" style="103" bestFit="1" customWidth="1"/>
    <col min="4199" max="4200" width="3.28515625" style="103" bestFit="1" customWidth="1"/>
    <col min="4201" max="4201" width="4.85546875" style="103" customWidth="1"/>
    <col min="4202" max="4202" width="6.5703125" style="103" customWidth="1"/>
    <col min="4203" max="4203" width="5.85546875" style="103" customWidth="1"/>
    <col min="4204" max="4204" width="7.5703125" style="103" customWidth="1"/>
    <col min="4205" max="4205" width="6" style="103" customWidth="1"/>
    <col min="4206" max="4206" width="4.85546875" style="103" customWidth="1"/>
    <col min="4207" max="4207" width="4.85546875" style="103" bestFit="1" customWidth="1"/>
    <col min="4208" max="4208" width="5.28515625" style="103" bestFit="1" customWidth="1"/>
    <col min="4209" max="4209" width="5.28515625" style="103" customWidth="1"/>
    <col min="4210" max="4211" width="9.140625" style="103"/>
    <col min="4212" max="4212" width="6.5703125" style="103" customWidth="1"/>
    <col min="4213" max="4213" width="4.42578125" style="103" bestFit="1" customWidth="1"/>
    <col min="4214" max="4215" width="3.28515625" style="103" bestFit="1" customWidth="1"/>
    <col min="4216" max="4216" width="4.85546875" style="103" customWidth="1"/>
    <col min="4217" max="4217" width="6.5703125" style="103" customWidth="1"/>
    <col min="4218" max="4218" width="5.85546875" style="103" customWidth="1"/>
    <col min="4219" max="4219" width="7.5703125" style="103" customWidth="1"/>
    <col min="4220" max="4220" width="6" style="103" customWidth="1"/>
    <col min="4221" max="4221" width="4.85546875" style="103" customWidth="1"/>
    <col min="4222" max="4222" width="4.85546875" style="103" bestFit="1" customWidth="1"/>
    <col min="4223" max="4223" width="5.28515625" style="103" bestFit="1" customWidth="1"/>
    <col min="4224" max="4224" width="5.28515625" style="103" customWidth="1"/>
    <col min="4225" max="4226" width="9.140625" style="103"/>
    <col min="4227" max="4227" width="6.5703125" style="103" customWidth="1"/>
    <col min="4228" max="4228" width="4.42578125" style="103" bestFit="1" customWidth="1"/>
    <col min="4229" max="4230" width="3.28515625" style="103" bestFit="1" customWidth="1"/>
    <col min="4231" max="4231" width="4.85546875" style="103" customWidth="1"/>
    <col min="4232" max="4232" width="6.5703125" style="103" customWidth="1"/>
    <col min="4233" max="4233" width="5.85546875" style="103" customWidth="1"/>
    <col min="4234" max="4234" width="7.5703125" style="103" customWidth="1"/>
    <col min="4235" max="4235" width="6" style="103" customWidth="1"/>
    <col min="4236" max="4236" width="4.85546875" style="103" customWidth="1"/>
    <col min="4237" max="4237" width="4.85546875" style="103" bestFit="1" customWidth="1"/>
    <col min="4238" max="4238" width="5.28515625" style="103" bestFit="1" customWidth="1"/>
    <col min="4239" max="4239" width="5.28515625" style="103" customWidth="1"/>
    <col min="4240" max="4241" width="9.140625" style="103"/>
    <col min="4242" max="4242" width="6.5703125" style="103" customWidth="1"/>
    <col min="4243" max="4243" width="4.42578125" style="103" bestFit="1" customWidth="1"/>
    <col min="4244" max="4245" width="3.28515625" style="103" bestFit="1" customWidth="1"/>
    <col min="4246" max="4246" width="4.85546875" style="103" customWidth="1"/>
    <col min="4247" max="4247" width="6.5703125" style="103" customWidth="1"/>
    <col min="4248" max="4248" width="5.85546875" style="103" customWidth="1"/>
    <col min="4249" max="4249" width="7.5703125" style="103" customWidth="1"/>
    <col min="4250" max="4250" width="6" style="103" customWidth="1"/>
    <col min="4251" max="4251" width="4.85546875" style="103" customWidth="1"/>
    <col min="4252" max="4252" width="4.85546875" style="103" bestFit="1" customWidth="1"/>
    <col min="4253" max="4253" width="5.28515625" style="103" bestFit="1" customWidth="1"/>
    <col min="4254" max="4254" width="5.28515625" style="103" customWidth="1"/>
    <col min="4255" max="4326" width="9.140625" style="103"/>
    <col min="4327" max="4327" width="6.5703125" style="103" customWidth="1"/>
    <col min="4328" max="4328" width="4.42578125" style="103" bestFit="1" customWidth="1"/>
    <col min="4329" max="4330" width="3.28515625" style="103" bestFit="1" customWidth="1"/>
    <col min="4331" max="4331" width="4.85546875" style="103" customWidth="1"/>
    <col min="4332" max="4332" width="6.5703125" style="103" customWidth="1"/>
    <col min="4333" max="4333" width="5.85546875" style="103" customWidth="1"/>
    <col min="4334" max="4334" width="7.5703125" style="103" customWidth="1"/>
    <col min="4335" max="4335" width="6" style="103" customWidth="1"/>
    <col min="4336" max="4336" width="4.85546875" style="103" customWidth="1"/>
    <col min="4337" max="4337" width="4.85546875" style="103" bestFit="1" customWidth="1"/>
    <col min="4338" max="4338" width="5.28515625" style="103" bestFit="1" customWidth="1"/>
    <col min="4339" max="4339" width="6.28515625" style="103" customWidth="1"/>
    <col min="4340" max="4344" width="8.7109375" style="103" customWidth="1"/>
    <col min="4345" max="4345" width="6" style="103" customWidth="1"/>
    <col min="4346" max="4346" width="9.140625" style="103"/>
    <col min="4347" max="4347" width="24.140625" style="103" bestFit="1" customWidth="1"/>
    <col min="4348" max="4348" width="6.5703125" style="103" customWidth="1"/>
    <col min="4349" max="4349" width="4.42578125" style="103" bestFit="1" customWidth="1"/>
    <col min="4350" max="4351" width="3.28515625" style="103" bestFit="1" customWidth="1"/>
    <col min="4352" max="4352" width="4.85546875" style="103" customWidth="1"/>
    <col min="4353" max="4353" width="6.5703125" style="103" customWidth="1"/>
    <col min="4354" max="4354" width="5.85546875" style="103" customWidth="1"/>
    <col min="4355" max="4355" width="7.5703125" style="103" customWidth="1"/>
    <col min="4356" max="4356" width="6" style="103" customWidth="1"/>
    <col min="4357" max="4357" width="4.85546875" style="103" customWidth="1"/>
    <col min="4358" max="4358" width="4.85546875" style="103" bestFit="1" customWidth="1"/>
    <col min="4359" max="4359" width="5.28515625" style="103" bestFit="1" customWidth="1"/>
    <col min="4360" max="4360" width="5.28515625" style="103" customWidth="1"/>
    <col min="4361" max="4362" width="9.140625" style="103"/>
    <col min="4363" max="4363" width="6.5703125" style="103" customWidth="1"/>
    <col min="4364" max="4364" width="4.42578125" style="103" bestFit="1" customWidth="1"/>
    <col min="4365" max="4366" width="3.28515625" style="103" bestFit="1" customWidth="1"/>
    <col min="4367" max="4367" width="4.85546875" style="103" customWidth="1"/>
    <col min="4368" max="4368" width="6.5703125" style="103" customWidth="1"/>
    <col min="4369" max="4369" width="5.85546875" style="103" customWidth="1"/>
    <col min="4370" max="4370" width="7.5703125" style="103" customWidth="1"/>
    <col min="4371" max="4371" width="6" style="103" customWidth="1"/>
    <col min="4372" max="4372" width="4.85546875" style="103" customWidth="1"/>
    <col min="4373" max="4373" width="4.85546875" style="103" bestFit="1" customWidth="1"/>
    <col min="4374" max="4374" width="5.28515625" style="103" bestFit="1" customWidth="1"/>
    <col min="4375" max="4375" width="5.28515625" style="103" customWidth="1"/>
    <col min="4376" max="4377" width="9.140625" style="103"/>
    <col min="4378" max="4378" width="6.5703125" style="103" customWidth="1"/>
    <col min="4379" max="4379" width="4.42578125" style="103" bestFit="1" customWidth="1"/>
    <col min="4380" max="4381" width="3.28515625" style="103" bestFit="1" customWidth="1"/>
    <col min="4382" max="4382" width="4.85546875" style="103" customWidth="1"/>
    <col min="4383" max="4383" width="6.5703125" style="103" customWidth="1"/>
    <col min="4384" max="4384" width="5.85546875" style="103" customWidth="1"/>
    <col min="4385" max="4385" width="7.5703125" style="103" customWidth="1"/>
    <col min="4386" max="4386" width="6" style="103" customWidth="1"/>
    <col min="4387" max="4387" width="4.85546875" style="103" customWidth="1"/>
    <col min="4388" max="4388" width="4.85546875" style="103" bestFit="1" customWidth="1"/>
    <col min="4389" max="4389" width="5.28515625" style="103" bestFit="1" customWidth="1"/>
    <col min="4390" max="4390" width="5.28515625" style="103" customWidth="1"/>
    <col min="4391" max="4392" width="9.140625" style="103"/>
    <col min="4393" max="4393" width="6.5703125" style="103" customWidth="1"/>
    <col min="4394" max="4394" width="4.42578125" style="103" bestFit="1" customWidth="1"/>
    <col min="4395" max="4396" width="3.28515625" style="103" bestFit="1" customWidth="1"/>
    <col min="4397" max="4397" width="4.85546875" style="103" customWidth="1"/>
    <col min="4398" max="4398" width="6.5703125" style="103" customWidth="1"/>
    <col min="4399" max="4399" width="5.85546875" style="103" customWidth="1"/>
    <col min="4400" max="4400" width="7.5703125" style="103" customWidth="1"/>
    <col min="4401" max="4401" width="6" style="103" customWidth="1"/>
    <col min="4402" max="4402" width="4.85546875" style="103" customWidth="1"/>
    <col min="4403" max="4403" width="4.85546875" style="103" bestFit="1" customWidth="1"/>
    <col min="4404" max="4404" width="5.28515625" style="103" bestFit="1" customWidth="1"/>
    <col min="4405" max="4405" width="5.28515625" style="103" customWidth="1"/>
    <col min="4406" max="4407" width="9.140625" style="103"/>
    <col min="4408" max="4408" width="6.5703125" style="103" customWidth="1"/>
    <col min="4409" max="4409" width="4.42578125" style="103" bestFit="1" customWidth="1"/>
    <col min="4410" max="4411" width="3.28515625" style="103" bestFit="1" customWidth="1"/>
    <col min="4412" max="4412" width="4.85546875" style="103" customWidth="1"/>
    <col min="4413" max="4413" width="6.5703125" style="103" customWidth="1"/>
    <col min="4414" max="4414" width="5.85546875" style="103" customWidth="1"/>
    <col min="4415" max="4415" width="7.5703125" style="103" customWidth="1"/>
    <col min="4416" max="4416" width="6" style="103" customWidth="1"/>
    <col min="4417" max="4417" width="4.85546875" style="103" customWidth="1"/>
    <col min="4418" max="4418" width="4.85546875" style="103" bestFit="1" customWidth="1"/>
    <col min="4419" max="4419" width="5.28515625" style="103" bestFit="1" customWidth="1"/>
    <col min="4420" max="4420" width="5.28515625" style="103" customWidth="1"/>
    <col min="4421" max="4422" width="9.140625" style="103"/>
    <col min="4423" max="4423" width="6.5703125" style="103" customWidth="1"/>
    <col min="4424" max="4424" width="4.42578125" style="103" bestFit="1" customWidth="1"/>
    <col min="4425" max="4426" width="3.28515625" style="103" bestFit="1" customWidth="1"/>
    <col min="4427" max="4427" width="4.85546875" style="103" customWidth="1"/>
    <col min="4428" max="4428" width="6.5703125" style="103" customWidth="1"/>
    <col min="4429" max="4429" width="5.85546875" style="103" customWidth="1"/>
    <col min="4430" max="4430" width="7.5703125" style="103" customWidth="1"/>
    <col min="4431" max="4431" width="6" style="103" customWidth="1"/>
    <col min="4432" max="4432" width="4.85546875" style="103" customWidth="1"/>
    <col min="4433" max="4433" width="4.85546875" style="103" bestFit="1" customWidth="1"/>
    <col min="4434" max="4434" width="5.28515625" style="103" bestFit="1" customWidth="1"/>
    <col min="4435" max="4435" width="5.28515625" style="103" customWidth="1"/>
    <col min="4436" max="4437" width="9.140625" style="103"/>
    <col min="4438" max="4438" width="6.5703125" style="103" customWidth="1"/>
    <col min="4439" max="4439" width="4.42578125" style="103" bestFit="1" customWidth="1"/>
    <col min="4440" max="4441" width="3.28515625" style="103" bestFit="1" customWidth="1"/>
    <col min="4442" max="4442" width="4.85546875" style="103" customWidth="1"/>
    <col min="4443" max="4443" width="6.5703125" style="103" customWidth="1"/>
    <col min="4444" max="4444" width="5.85546875" style="103" customWidth="1"/>
    <col min="4445" max="4445" width="7.5703125" style="103" customWidth="1"/>
    <col min="4446" max="4446" width="6" style="103" customWidth="1"/>
    <col min="4447" max="4447" width="4.85546875" style="103" customWidth="1"/>
    <col min="4448" max="4448" width="4.85546875" style="103" bestFit="1" customWidth="1"/>
    <col min="4449" max="4449" width="5.28515625" style="103" bestFit="1" customWidth="1"/>
    <col min="4450" max="4450" width="5.28515625" style="103" customWidth="1"/>
    <col min="4451" max="4452" width="9.140625" style="103"/>
    <col min="4453" max="4453" width="6.5703125" style="103" customWidth="1"/>
    <col min="4454" max="4454" width="4.42578125" style="103" bestFit="1" customWidth="1"/>
    <col min="4455" max="4456" width="3.28515625" style="103" bestFit="1" customWidth="1"/>
    <col min="4457" max="4457" width="4.85546875" style="103" customWidth="1"/>
    <col min="4458" max="4458" width="6.5703125" style="103" customWidth="1"/>
    <col min="4459" max="4459" width="5.85546875" style="103" customWidth="1"/>
    <col min="4460" max="4460" width="7.5703125" style="103" customWidth="1"/>
    <col min="4461" max="4461" width="6" style="103" customWidth="1"/>
    <col min="4462" max="4462" width="4.85546875" style="103" customWidth="1"/>
    <col min="4463" max="4463" width="4.85546875" style="103" bestFit="1" customWidth="1"/>
    <col min="4464" max="4464" width="5.28515625" style="103" bestFit="1" customWidth="1"/>
    <col min="4465" max="4465" width="5.28515625" style="103" customWidth="1"/>
    <col min="4466" max="4467" width="9.140625" style="103"/>
    <col min="4468" max="4468" width="6.5703125" style="103" customWidth="1"/>
    <col min="4469" max="4469" width="4.42578125" style="103" bestFit="1" customWidth="1"/>
    <col min="4470" max="4471" width="3.28515625" style="103" bestFit="1" customWidth="1"/>
    <col min="4472" max="4472" width="4.85546875" style="103" customWidth="1"/>
    <col min="4473" max="4473" width="6.5703125" style="103" customWidth="1"/>
    <col min="4474" max="4474" width="5.85546875" style="103" customWidth="1"/>
    <col min="4475" max="4475" width="7.5703125" style="103" customWidth="1"/>
    <col min="4476" max="4476" width="6" style="103" customWidth="1"/>
    <col min="4477" max="4477" width="4.85546875" style="103" customWidth="1"/>
    <col min="4478" max="4478" width="4.85546875" style="103" bestFit="1" customWidth="1"/>
    <col min="4479" max="4479" width="5.28515625" style="103" bestFit="1" customWidth="1"/>
    <col min="4480" max="4480" width="5.28515625" style="103" customWidth="1"/>
    <col min="4481" max="4482" width="9.140625" style="103"/>
    <col min="4483" max="4483" width="6.5703125" style="103" customWidth="1"/>
    <col min="4484" max="4484" width="4.42578125" style="103" bestFit="1" customWidth="1"/>
    <col min="4485" max="4486" width="3.28515625" style="103" bestFit="1" customWidth="1"/>
    <col min="4487" max="4487" width="4.85546875" style="103" customWidth="1"/>
    <col min="4488" max="4488" width="6.5703125" style="103" customWidth="1"/>
    <col min="4489" max="4489" width="5.85546875" style="103" customWidth="1"/>
    <col min="4490" max="4490" width="7.5703125" style="103" customWidth="1"/>
    <col min="4491" max="4491" width="6" style="103" customWidth="1"/>
    <col min="4492" max="4492" width="4.85546875" style="103" customWidth="1"/>
    <col min="4493" max="4493" width="4.85546875" style="103" bestFit="1" customWidth="1"/>
    <col min="4494" max="4494" width="5.28515625" style="103" bestFit="1" customWidth="1"/>
    <col min="4495" max="4495" width="5.28515625" style="103" customWidth="1"/>
    <col min="4496" max="4497" width="9.140625" style="103"/>
    <col min="4498" max="4498" width="6.5703125" style="103" customWidth="1"/>
    <col min="4499" max="4499" width="4.42578125" style="103" bestFit="1" customWidth="1"/>
    <col min="4500" max="4501" width="3.28515625" style="103" bestFit="1" customWidth="1"/>
    <col min="4502" max="4502" width="4.85546875" style="103" customWidth="1"/>
    <col min="4503" max="4503" width="6.5703125" style="103" customWidth="1"/>
    <col min="4504" max="4504" width="5.85546875" style="103" customWidth="1"/>
    <col min="4505" max="4505" width="7.5703125" style="103" customWidth="1"/>
    <col min="4506" max="4506" width="6" style="103" customWidth="1"/>
    <col min="4507" max="4507" width="4.85546875" style="103" customWidth="1"/>
    <col min="4508" max="4508" width="4.85546875" style="103" bestFit="1" customWidth="1"/>
    <col min="4509" max="4509" width="5.28515625" style="103" bestFit="1" customWidth="1"/>
    <col min="4510" max="4510" width="5.28515625" style="103" customWidth="1"/>
    <col min="4511" max="4582" width="9.140625" style="103"/>
    <col min="4583" max="4583" width="6.5703125" style="103" customWidth="1"/>
    <col min="4584" max="4584" width="4.42578125" style="103" bestFit="1" customWidth="1"/>
    <col min="4585" max="4586" width="3.28515625" style="103" bestFit="1" customWidth="1"/>
    <col min="4587" max="4587" width="4.85546875" style="103" customWidth="1"/>
    <col min="4588" max="4588" width="6.5703125" style="103" customWidth="1"/>
    <col min="4589" max="4589" width="5.85546875" style="103" customWidth="1"/>
    <col min="4590" max="4590" width="7.5703125" style="103" customWidth="1"/>
    <col min="4591" max="4591" width="6" style="103" customWidth="1"/>
    <col min="4592" max="4592" width="4.85546875" style="103" customWidth="1"/>
    <col min="4593" max="4593" width="4.85546875" style="103" bestFit="1" customWidth="1"/>
    <col min="4594" max="4594" width="5.28515625" style="103" bestFit="1" customWidth="1"/>
    <col min="4595" max="4595" width="6.28515625" style="103" customWidth="1"/>
    <col min="4596" max="4600" width="8.7109375" style="103" customWidth="1"/>
    <col min="4601" max="4601" width="6" style="103" customWidth="1"/>
    <col min="4602" max="4602" width="9.140625" style="103"/>
    <col min="4603" max="4603" width="24.140625" style="103" bestFit="1" customWidth="1"/>
    <col min="4604" max="4604" width="6.5703125" style="103" customWidth="1"/>
    <col min="4605" max="4605" width="4.42578125" style="103" bestFit="1" customWidth="1"/>
    <col min="4606" max="4607" width="3.28515625" style="103" bestFit="1" customWidth="1"/>
    <col min="4608" max="4608" width="4.85546875" style="103" customWidth="1"/>
    <col min="4609" max="4609" width="6.5703125" style="103" customWidth="1"/>
    <col min="4610" max="4610" width="5.85546875" style="103" customWidth="1"/>
    <col min="4611" max="4611" width="7.5703125" style="103" customWidth="1"/>
    <col min="4612" max="4612" width="6" style="103" customWidth="1"/>
    <col min="4613" max="4613" width="4.85546875" style="103" customWidth="1"/>
    <col min="4614" max="4614" width="4.85546875" style="103" bestFit="1" customWidth="1"/>
    <col min="4615" max="4615" width="5.28515625" style="103" bestFit="1" customWidth="1"/>
    <col min="4616" max="4616" width="5.28515625" style="103" customWidth="1"/>
    <col min="4617" max="4618" width="9.140625" style="103"/>
    <col min="4619" max="4619" width="6.5703125" style="103" customWidth="1"/>
    <col min="4620" max="4620" width="4.42578125" style="103" bestFit="1" customWidth="1"/>
    <col min="4621" max="4622" width="3.28515625" style="103" bestFit="1" customWidth="1"/>
    <col min="4623" max="4623" width="4.85546875" style="103" customWidth="1"/>
    <col min="4624" max="4624" width="6.5703125" style="103" customWidth="1"/>
    <col min="4625" max="4625" width="5.85546875" style="103" customWidth="1"/>
    <col min="4626" max="4626" width="7.5703125" style="103" customWidth="1"/>
    <col min="4627" max="4627" width="6" style="103" customWidth="1"/>
    <col min="4628" max="4628" width="4.85546875" style="103" customWidth="1"/>
    <col min="4629" max="4629" width="4.85546875" style="103" bestFit="1" customWidth="1"/>
    <col min="4630" max="4630" width="5.28515625" style="103" bestFit="1" customWidth="1"/>
    <col min="4631" max="4631" width="5.28515625" style="103" customWidth="1"/>
    <col min="4632" max="4633" width="9.140625" style="103"/>
    <col min="4634" max="4634" width="6.5703125" style="103" customWidth="1"/>
    <col min="4635" max="4635" width="4.42578125" style="103" bestFit="1" customWidth="1"/>
    <col min="4636" max="4637" width="3.28515625" style="103" bestFit="1" customWidth="1"/>
    <col min="4638" max="4638" width="4.85546875" style="103" customWidth="1"/>
    <col min="4639" max="4639" width="6.5703125" style="103" customWidth="1"/>
    <col min="4640" max="4640" width="5.85546875" style="103" customWidth="1"/>
    <col min="4641" max="4641" width="7.5703125" style="103" customWidth="1"/>
    <col min="4642" max="4642" width="6" style="103" customWidth="1"/>
    <col min="4643" max="4643" width="4.85546875" style="103" customWidth="1"/>
    <col min="4644" max="4644" width="4.85546875" style="103" bestFit="1" customWidth="1"/>
    <col min="4645" max="4645" width="5.28515625" style="103" bestFit="1" customWidth="1"/>
    <col min="4646" max="4646" width="5.28515625" style="103" customWidth="1"/>
    <col min="4647" max="4648" width="9.140625" style="103"/>
    <col min="4649" max="4649" width="6.5703125" style="103" customWidth="1"/>
    <col min="4650" max="4650" width="4.42578125" style="103" bestFit="1" customWidth="1"/>
    <col min="4651" max="4652" width="3.28515625" style="103" bestFit="1" customWidth="1"/>
    <col min="4653" max="4653" width="4.85546875" style="103" customWidth="1"/>
    <col min="4654" max="4654" width="6.5703125" style="103" customWidth="1"/>
    <col min="4655" max="4655" width="5.85546875" style="103" customWidth="1"/>
    <col min="4656" max="4656" width="7.5703125" style="103" customWidth="1"/>
    <col min="4657" max="4657" width="6" style="103" customWidth="1"/>
    <col min="4658" max="4658" width="4.85546875" style="103" customWidth="1"/>
    <col min="4659" max="4659" width="4.85546875" style="103" bestFit="1" customWidth="1"/>
    <col min="4660" max="4660" width="5.28515625" style="103" bestFit="1" customWidth="1"/>
    <col min="4661" max="4661" width="5.28515625" style="103" customWidth="1"/>
    <col min="4662" max="4663" width="9.140625" style="103"/>
    <col min="4664" max="4664" width="6.5703125" style="103" customWidth="1"/>
    <col min="4665" max="4665" width="4.42578125" style="103" bestFit="1" customWidth="1"/>
    <col min="4666" max="4667" width="3.28515625" style="103" bestFit="1" customWidth="1"/>
    <col min="4668" max="4668" width="4.85546875" style="103" customWidth="1"/>
    <col min="4669" max="4669" width="6.5703125" style="103" customWidth="1"/>
    <col min="4670" max="4670" width="5.85546875" style="103" customWidth="1"/>
    <col min="4671" max="4671" width="7.5703125" style="103" customWidth="1"/>
    <col min="4672" max="4672" width="6" style="103" customWidth="1"/>
    <col min="4673" max="4673" width="4.85546875" style="103" customWidth="1"/>
    <col min="4674" max="4674" width="4.85546875" style="103" bestFit="1" customWidth="1"/>
    <col min="4675" max="4675" width="5.28515625" style="103" bestFit="1" customWidth="1"/>
    <col min="4676" max="4676" width="5.28515625" style="103" customWidth="1"/>
    <col min="4677" max="4678" width="9.140625" style="103"/>
    <col min="4679" max="4679" width="6.5703125" style="103" customWidth="1"/>
    <col min="4680" max="4680" width="4.42578125" style="103" bestFit="1" customWidth="1"/>
    <col min="4681" max="4682" width="3.28515625" style="103" bestFit="1" customWidth="1"/>
    <col min="4683" max="4683" width="4.85546875" style="103" customWidth="1"/>
    <col min="4684" max="4684" width="6.5703125" style="103" customWidth="1"/>
    <col min="4685" max="4685" width="5.85546875" style="103" customWidth="1"/>
    <col min="4686" max="4686" width="7.5703125" style="103" customWidth="1"/>
    <col min="4687" max="4687" width="6" style="103" customWidth="1"/>
    <col min="4688" max="4688" width="4.85546875" style="103" customWidth="1"/>
    <col min="4689" max="4689" width="4.85546875" style="103" bestFit="1" customWidth="1"/>
    <col min="4690" max="4690" width="5.28515625" style="103" bestFit="1" customWidth="1"/>
    <col min="4691" max="4691" width="5.28515625" style="103" customWidth="1"/>
    <col min="4692" max="4693" width="9.140625" style="103"/>
    <col min="4694" max="4694" width="6.5703125" style="103" customWidth="1"/>
    <col min="4695" max="4695" width="4.42578125" style="103" bestFit="1" customWidth="1"/>
    <col min="4696" max="4697" width="3.28515625" style="103" bestFit="1" customWidth="1"/>
    <col min="4698" max="4698" width="4.85546875" style="103" customWidth="1"/>
    <col min="4699" max="4699" width="6.5703125" style="103" customWidth="1"/>
    <col min="4700" max="4700" width="5.85546875" style="103" customWidth="1"/>
    <col min="4701" max="4701" width="7.5703125" style="103" customWidth="1"/>
    <col min="4702" max="4702" width="6" style="103" customWidth="1"/>
    <col min="4703" max="4703" width="4.85546875" style="103" customWidth="1"/>
    <col min="4704" max="4704" width="4.85546875" style="103" bestFit="1" customWidth="1"/>
    <col min="4705" max="4705" width="5.28515625" style="103" bestFit="1" customWidth="1"/>
    <col min="4706" max="4706" width="5.28515625" style="103" customWidth="1"/>
    <col min="4707" max="4708" width="9.140625" style="103"/>
    <col min="4709" max="4709" width="6.5703125" style="103" customWidth="1"/>
    <col min="4710" max="4710" width="4.42578125" style="103" bestFit="1" customWidth="1"/>
    <col min="4711" max="4712" width="3.28515625" style="103" bestFit="1" customWidth="1"/>
    <col min="4713" max="4713" width="4.85546875" style="103" customWidth="1"/>
    <col min="4714" max="4714" width="6.5703125" style="103" customWidth="1"/>
    <col min="4715" max="4715" width="5.85546875" style="103" customWidth="1"/>
    <col min="4716" max="4716" width="7.5703125" style="103" customWidth="1"/>
    <col min="4717" max="4717" width="6" style="103" customWidth="1"/>
    <col min="4718" max="4718" width="4.85546875" style="103" customWidth="1"/>
    <col min="4719" max="4719" width="4.85546875" style="103" bestFit="1" customWidth="1"/>
    <col min="4720" max="4720" width="5.28515625" style="103" bestFit="1" customWidth="1"/>
    <col min="4721" max="4721" width="5.28515625" style="103" customWidth="1"/>
    <col min="4722" max="4723" width="9.140625" style="103"/>
    <col min="4724" max="4724" width="6.5703125" style="103" customWidth="1"/>
    <col min="4725" max="4725" width="4.42578125" style="103" bestFit="1" customWidth="1"/>
    <col min="4726" max="4727" width="3.28515625" style="103" bestFit="1" customWidth="1"/>
    <col min="4728" max="4728" width="4.85546875" style="103" customWidth="1"/>
    <col min="4729" max="4729" width="6.5703125" style="103" customWidth="1"/>
    <col min="4730" max="4730" width="5.85546875" style="103" customWidth="1"/>
    <col min="4731" max="4731" width="7.5703125" style="103" customWidth="1"/>
    <col min="4732" max="4732" width="6" style="103" customWidth="1"/>
    <col min="4733" max="4733" width="4.85546875" style="103" customWidth="1"/>
    <col min="4734" max="4734" width="4.85546875" style="103" bestFit="1" customWidth="1"/>
    <col min="4735" max="4735" width="5.28515625" style="103" bestFit="1" customWidth="1"/>
    <col min="4736" max="4736" width="5.28515625" style="103" customWidth="1"/>
    <col min="4737" max="4738" width="9.140625" style="103"/>
    <col min="4739" max="4739" width="6.5703125" style="103" customWidth="1"/>
    <col min="4740" max="4740" width="4.42578125" style="103" bestFit="1" customWidth="1"/>
    <col min="4741" max="4742" width="3.28515625" style="103" bestFit="1" customWidth="1"/>
    <col min="4743" max="4743" width="4.85546875" style="103" customWidth="1"/>
    <col min="4744" max="4744" width="6.5703125" style="103" customWidth="1"/>
    <col min="4745" max="4745" width="5.85546875" style="103" customWidth="1"/>
    <col min="4746" max="4746" width="7.5703125" style="103" customWidth="1"/>
    <col min="4747" max="4747" width="6" style="103" customWidth="1"/>
    <col min="4748" max="4748" width="4.85546875" style="103" customWidth="1"/>
    <col min="4749" max="4749" width="4.85546875" style="103" bestFit="1" customWidth="1"/>
    <col min="4750" max="4750" width="5.28515625" style="103" bestFit="1" customWidth="1"/>
    <col min="4751" max="4751" width="5.28515625" style="103" customWidth="1"/>
    <col min="4752" max="4753" width="9.140625" style="103"/>
    <col min="4754" max="4754" width="6.5703125" style="103" customWidth="1"/>
    <col min="4755" max="4755" width="4.42578125" style="103" bestFit="1" customWidth="1"/>
    <col min="4756" max="4757" width="3.28515625" style="103" bestFit="1" customWidth="1"/>
    <col min="4758" max="4758" width="4.85546875" style="103" customWidth="1"/>
    <col min="4759" max="4759" width="6.5703125" style="103" customWidth="1"/>
    <col min="4760" max="4760" width="5.85546875" style="103" customWidth="1"/>
    <col min="4761" max="4761" width="7.5703125" style="103" customWidth="1"/>
    <col min="4762" max="4762" width="6" style="103" customWidth="1"/>
    <col min="4763" max="4763" width="4.85546875" style="103" customWidth="1"/>
    <col min="4764" max="4764" width="4.85546875" style="103" bestFit="1" customWidth="1"/>
    <col min="4765" max="4765" width="5.28515625" style="103" bestFit="1" customWidth="1"/>
    <col min="4766" max="4766" width="5.28515625" style="103" customWidth="1"/>
    <col min="4767" max="4838" width="9.140625" style="103"/>
    <col min="4839" max="4839" width="6.5703125" style="103" customWidth="1"/>
    <col min="4840" max="4840" width="4.42578125" style="103" bestFit="1" customWidth="1"/>
    <col min="4841" max="4842" width="3.28515625" style="103" bestFit="1" customWidth="1"/>
    <col min="4843" max="4843" width="4.85546875" style="103" customWidth="1"/>
    <col min="4844" max="4844" width="6.5703125" style="103" customWidth="1"/>
    <col min="4845" max="4845" width="5.85546875" style="103" customWidth="1"/>
    <col min="4846" max="4846" width="7.5703125" style="103" customWidth="1"/>
    <col min="4847" max="4847" width="6" style="103" customWidth="1"/>
    <col min="4848" max="4848" width="4.85546875" style="103" customWidth="1"/>
    <col min="4849" max="4849" width="4.85546875" style="103" bestFit="1" customWidth="1"/>
    <col min="4850" max="4850" width="5.28515625" style="103" bestFit="1" customWidth="1"/>
    <col min="4851" max="4851" width="6.28515625" style="103" customWidth="1"/>
    <col min="4852" max="4856" width="8.7109375" style="103" customWidth="1"/>
    <col min="4857" max="4857" width="6" style="103" customWidth="1"/>
    <col min="4858" max="4858" width="9.140625" style="103"/>
    <col min="4859" max="4859" width="24.140625" style="103" bestFit="1" customWidth="1"/>
    <col min="4860" max="4860" width="6.5703125" style="103" customWidth="1"/>
    <col min="4861" max="4861" width="4.42578125" style="103" bestFit="1" customWidth="1"/>
    <col min="4862" max="4863" width="3.28515625" style="103" bestFit="1" customWidth="1"/>
    <col min="4864" max="4864" width="4.85546875" style="103" customWidth="1"/>
    <col min="4865" max="4865" width="6.5703125" style="103" customWidth="1"/>
    <col min="4866" max="4866" width="5.85546875" style="103" customWidth="1"/>
    <col min="4867" max="4867" width="7.5703125" style="103" customWidth="1"/>
    <col min="4868" max="4868" width="6" style="103" customWidth="1"/>
    <col min="4869" max="4869" width="4.85546875" style="103" customWidth="1"/>
    <col min="4870" max="4870" width="4.85546875" style="103" bestFit="1" customWidth="1"/>
    <col min="4871" max="4871" width="5.28515625" style="103" bestFit="1" customWidth="1"/>
    <col min="4872" max="4872" width="5.28515625" style="103" customWidth="1"/>
    <col min="4873" max="4874" width="9.140625" style="103"/>
    <col min="4875" max="4875" width="6.5703125" style="103" customWidth="1"/>
    <col min="4876" max="4876" width="4.42578125" style="103" bestFit="1" customWidth="1"/>
    <col min="4877" max="4878" width="3.28515625" style="103" bestFit="1" customWidth="1"/>
    <col min="4879" max="4879" width="4.85546875" style="103" customWidth="1"/>
    <col min="4880" max="4880" width="6.5703125" style="103" customWidth="1"/>
    <col min="4881" max="4881" width="5.85546875" style="103" customWidth="1"/>
    <col min="4882" max="4882" width="7.5703125" style="103" customWidth="1"/>
    <col min="4883" max="4883" width="6" style="103" customWidth="1"/>
    <col min="4884" max="4884" width="4.85546875" style="103" customWidth="1"/>
    <col min="4885" max="4885" width="4.85546875" style="103" bestFit="1" customWidth="1"/>
    <col min="4886" max="4886" width="5.28515625" style="103" bestFit="1" customWidth="1"/>
    <col min="4887" max="4887" width="5.28515625" style="103" customWidth="1"/>
    <col min="4888" max="4889" width="9.140625" style="103"/>
    <col min="4890" max="4890" width="6.5703125" style="103" customWidth="1"/>
    <col min="4891" max="4891" width="4.42578125" style="103" bestFit="1" customWidth="1"/>
    <col min="4892" max="4893" width="3.28515625" style="103" bestFit="1" customWidth="1"/>
    <col min="4894" max="4894" width="4.85546875" style="103" customWidth="1"/>
    <col min="4895" max="4895" width="6.5703125" style="103" customWidth="1"/>
    <col min="4896" max="4896" width="5.85546875" style="103" customWidth="1"/>
    <col min="4897" max="4897" width="7.5703125" style="103" customWidth="1"/>
    <col min="4898" max="4898" width="6" style="103" customWidth="1"/>
    <col min="4899" max="4899" width="4.85546875" style="103" customWidth="1"/>
    <col min="4900" max="4900" width="4.85546875" style="103" bestFit="1" customWidth="1"/>
    <col min="4901" max="4901" width="5.28515625" style="103" bestFit="1" customWidth="1"/>
    <col min="4902" max="4902" width="5.28515625" style="103" customWidth="1"/>
    <col min="4903" max="4904" width="9.140625" style="103"/>
    <col min="4905" max="4905" width="6.5703125" style="103" customWidth="1"/>
    <col min="4906" max="4906" width="4.42578125" style="103" bestFit="1" customWidth="1"/>
    <col min="4907" max="4908" width="3.28515625" style="103" bestFit="1" customWidth="1"/>
    <col min="4909" max="4909" width="4.85546875" style="103" customWidth="1"/>
    <col min="4910" max="4910" width="6.5703125" style="103" customWidth="1"/>
    <col min="4911" max="4911" width="5.85546875" style="103" customWidth="1"/>
    <col min="4912" max="4912" width="7.5703125" style="103" customWidth="1"/>
    <col min="4913" max="4913" width="6" style="103" customWidth="1"/>
    <col min="4914" max="4914" width="4.85546875" style="103" customWidth="1"/>
    <col min="4915" max="4915" width="4.85546875" style="103" bestFit="1" customWidth="1"/>
    <col min="4916" max="4916" width="5.28515625" style="103" bestFit="1" customWidth="1"/>
    <col min="4917" max="4917" width="5.28515625" style="103" customWidth="1"/>
    <col min="4918" max="4919" width="9.140625" style="103"/>
    <col min="4920" max="4920" width="6.5703125" style="103" customWidth="1"/>
    <col min="4921" max="4921" width="4.42578125" style="103" bestFit="1" customWidth="1"/>
    <col min="4922" max="4923" width="3.28515625" style="103" bestFit="1" customWidth="1"/>
    <col min="4924" max="4924" width="4.85546875" style="103" customWidth="1"/>
    <col min="4925" max="4925" width="6.5703125" style="103" customWidth="1"/>
    <col min="4926" max="4926" width="5.85546875" style="103" customWidth="1"/>
    <col min="4927" max="4927" width="7.5703125" style="103" customWidth="1"/>
    <col min="4928" max="4928" width="6" style="103" customWidth="1"/>
    <col min="4929" max="4929" width="4.85546875" style="103" customWidth="1"/>
    <col min="4930" max="4930" width="4.85546875" style="103" bestFit="1" customWidth="1"/>
    <col min="4931" max="4931" width="5.28515625" style="103" bestFit="1" customWidth="1"/>
    <col min="4932" max="4932" width="5.28515625" style="103" customWidth="1"/>
    <col min="4933" max="4934" width="9.140625" style="103"/>
    <col min="4935" max="4935" width="6.5703125" style="103" customWidth="1"/>
    <col min="4936" max="4936" width="4.42578125" style="103" bestFit="1" customWidth="1"/>
    <col min="4937" max="4938" width="3.28515625" style="103" bestFit="1" customWidth="1"/>
    <col min="4939" max="4939" width="4.85546875" style="103" customWidth="1"/>
    <col min="4940" max="4940" width="6.5703125" style="103" customWidth="1"/>
    <col min="4941" max="4941" width="5.85546875" style="103" customWidth="1"/>
    <col min="4942" max="4942" width="7.5703125" style="103" customWidth="1"/>
    <col min="4943" max="4943" width="6" style="103" customWidth="1"/>
    <col min="4944" max="4944" width="4.85546875" style="103" customWidth="1"/>
    <col min="4945" max="4945" width="4.85546875" style="103" bestFit="1" customWidth="1"/>
    <col min="4946" max="4946" width="5.28515625" style="103" bestFit="1" customWidth="1"/>
    <col min="4947" max="4947" width="5.28515625" style="103" customWidth="1"/>
    <col min="4948" max="4949" width="9.140625" style="103"/>
    <col min="4950" max="4950" width="6.5703125" style="103" customWidth="1"/>
    <col min="4951" max="4951" width="4.42578125" style="103" bestFit="1" customWidth="1"/>
    <col min="4952" max="4953" width="3.28515625" style="103" bestFit="1" customWidth="1"/>
    <col min="4954" max="4954" width="4.85546875" style="103" customWidth="1"/>
    <col min="4955" max="4955" width="6.5703125" style="103" customWidth="1"/>
    <col min="4956" max="4956" width="5.85546875" style="103" customWidth="1"/>
    <col min="4957" max="4957" width="7.5703125" style="103" customWidth="1"/>
    <col min="4958" max="4958" width="6" style="103" customWidth="1"/>
    <col min="4959" max="4959" width="4.85546875" style="103" customWidth="1"/>
    <col min="4960" max="4960" width="4.85546875" style="103" bestFit="1" customWidth="1"/>
    <col min="4961" max="4961" width="5.28515625" style="103" bestFit="1" customWidth="1"/>
    <col min="4962" max="4962" width="5.28515625" style="103" customWidth="1"/>
    <col min="4963" max="4964" width="9.140625" style="103"/>
    <col min="4965" max="4965" width="6.5703125" style="103" customWidth="1"/>
    <col min="4966" max="4966" width="4.42578125" style="103" bestFit="1" customWidth="1"/>
    <col min="4967" max="4968" width="3.28515625" style="103" bestFit="1" customWidth="1"/>
    <col min="4969" max="4969" width="4.85546875" style="103" customWidth="1"/>
    <col min="4970" max="4970" width="6.5703125" style="103" customWidth="1"/>
    <col min="4971" max="4971" width="5.85546875" style="103" customWidth="1"/>
    <col min="4972" max="4972" width="7.5703125" style="103" customWidth="1"/>
    <col min="4973" max="4973" width="6" style="103" customWidth="1"/>
    <col min="4974" max="4974" width="4.85546875" style="103" customWidth="1"/>
    <col min="4975" max="4975" width="4.85546875" style="103" bestFit="1" customWidth="1"/>
    <col min="4976" max="4976" width="5.28515625" style="103" bestFit="1" customWidth="1"/>
    <col min="4977" max="4977" width="5.28515625" style="103" customWidth="1"/>
    <col min="4978" max="4979" width="9.140625" style="103"/>
    <col min="4980" max="4980" width="6.5703125" style="103" customWidth="1"/>
    <col min="4981" max="4981" width="4.42578125" style="103" bestFit="1" customWidth="1"/>
    <col min="4982" max="4983" width="3.28515625" style="103" bestFit="1" customWidth="1"/>
    <col min="4984" max="4984" width="4.85546875" style="103" customWidth="1"/>
    <col min="4985" max="4985" width="6.5703125" style="103" customWidth="1"/>
    <col min="4986" max="4986" width="5.85546875" style="103" customWidth="1"/>
    <col min="4987" max="4987" width="7.5703125" style="103" customWidth="1"/>
    <col min="4988" max="4988" width="6" style="103" customWidth="1"/>
    <col min="4989" max="4989" width="4.85546875" style="103" customWidth="1"/>
    <col min="4990" max="4990" width="4.85546875" style="103" bestFit="1" customWidth="1"/>
    <col min="4991" max="4991" width="5.28515625" style="103" bestFit="1" customWidth="1"/>
    <col min="4992" max="4992" width="5.28515625" style="103" customWidth="1"/>
    <col min="4993" max="4994" width="9.140625" style="103"/>
    <col min="4995" max="4995" width="6.5703125" style="103" customWidth="1"/>
    <col min="4996" max="4996" width="4.42578125" style="103" bestFit="1" customWidth="1"/>
    <col min="4997" max="4998" width="3.28515625" style="103" bestFit="1" customWidth="1"/>
    <col min="4999" max="4999" width="4.85546875" style="103" customWidth="1"/>
    <col min="5000" max="5000" width="6.5703125" style="103" customWidth="1"/>
    <col min="5001" max="5001" width="5.85546875" style="103" customWidth="1"/>
    <col min="5002" max="5002" width="7.5703125" style="103" customWidth="1"/>
    <col min="5003" max="5003" width="6" style="103" customWidth="1"/>
    <col min="5004" max="5004" width="4.85546875" style="103" customWidth="1"/>
    <col min="5005" max="5005" width="4.85546875" style="103" bestFit="1" customWidth="1"/>
    <col min="5006" max="5006" width="5.28515625" style="103" bestFit="1" customWidth="1"/>
    <col min="5007" max="5007" width="5.28515625" style="103" customWidth="1"/>
    <col min="5008" max="5009" width="9.140625" style="103"/>
    <col min="5010" max="5010" width="6.5703125" style="103" customWidth="1"/>
    <col min="5011" max="5011" width="4.42578125" style="103" bestFit="1" customWidth="1"/>
    <col min="5012" max="5013" width="3.28515625" style="103" bestFit="1" customWidth="1"/>
    <col min="5014" max="5014" width="4.85546875" style="103" customWidth="1"/>
    <col min="5015" max="5015" width="6.5703125" style="103" customWidth="1"/>
    <col min="5016" max="5016" width="5.85546875" style="103" customWidth="1"/>
    <col min="5017" max="5017" width="7.5703125" style="103" customWidth="1"/>
    <col min="5018" max="5018" width="6" style="103" customWidth="1"/>
    <col min="5019" max="5019" width="4.85546875" style="103" customWidth="1"/>
    <col min="5020" max="5020" width="4.85546875" style="103" bestFit="1" customWidth="1"/>
    <col min="5021" max="5021" width="5.28515625" style="103" bestFit="1" customWidth="1"/>
    <col min="5022" max="5022" width="5.28515625" style="103" customWidth="1"/>
    <col min="5023" max="5094" width="9.140625" style="103"/>
    <col min="5095" max="5095" width="6.5703125" style="103" customWidth="1"/>
    <col min="5096" max="5096" width="4.42578125" style="103" bestFit="1" customWidth="1"/>
    <col min="5097" max="5098" width="3.28515625" style="103" bestFit="1" customWidth="1"/>
    <col min="5099" max="5099" width="4.85546875" style="103" customWidth="1"/>
    <col min="5100" max="5100" width="6.5703125" style="103" customWidth="1"/>
    <col min="5101" max="5101" width="5.85546875" style="103" customWidth="1"/>
    <col min="5102" max="5102" width="7.5703125" style="103" customWidth="1"/>
    <col min="5103" max="5103" width="6" style="103" customWidth="1"/>
    <col min="5104" max="5104" width="4.85546875" style="103" customWidth="1"/>
    <col min="5105" max="5105" width="4.85546875" style="103" bestFit="1" customWidth="1"/>
    <col min="5106" max="5106" width="5.28515625" style="103" bestFit="1" customWidth="1"/>
    <col min="5107" max="5107" width="6.28515625" style="103" customWidth="1"/>
    <col min="5108" max="5112" width="8.7109375" style="103" customWidth="1"/>
    <col min="5113" max="5113" width="6" style="103" customWidth="1"/>
    <col min="5114" max="5114" width="9.140625" style="103"/>
    <col min="5115" max="5115" width="24.140625" style="103" bestFit="1" customWidth="1"/>
    <col min="5116" max="5116" width="6.5703125" style="103" customWidth="1"/>
    <col min="5117" max="5117" width="4.42578125" style="103" bestFit="1" customWidth="1"/>
    <col min="5118" max="5119" width="3.28515625" style="103" bestFit="1" customWidth="1"/>
    <col min="5120" max="5120" width="4.85546875" style="103" customWidth="1"/>
    <col min="5121" max="5121" width="6.5703125" style="103" customWidth="1"/>
    <col min="5122" max="5122" width="5.85546875" style="103" customWidth="1"/>
    <col min="5123" max="5123" width="7.5703125" style="103" customWidth="1"/>
    <col min="5124" max="5124" width="6" style="103" customWidth="1"/>
    <col min="5125" max="5125" width="4.85546875" style="103" customWidth="1"/>
    <col min="5126" max="5126" width="4.85546875" style="103" bestFit="1" customWidth="1"/>
    <col min="5127" max="5127" width="5.28515625" style="103" bestFit="1" customWidth="1"/>
    <col min="5128" max="5128" width="5.28515625" style="103" customWidth="1"/>
    <col min="5129" max="5130" width="9.140625" style="103"/>
    <col min="5131" max="5131" width="6.5703125" style="103" customWidth="1"/>
    <col min="5132" max="5132" width="4.42578125" style="103" bestFit="1" customWidth="1"/>
    <col min="5133" max="5134" width="3.28515625" style="103" bestFit="1" customWidth="1"/>
    <col min="5135" max="5135" width="4.85546875" style="103" customWidth="1"/>
    <col min="5136" max="5136" width="6.5703125" style="103" customWidth="1"/>
    <col min="5137" max="5137" width="5.85546875" style="103" customWidth="1"/>
    <col min="5138" max="5138" width="7.5703125" style="103" customWidth="1"/>
    <col min="5139" max="5139" width="6" style="103" customWidth="1"/>
    <col min="5140" max="5140" width="4.85546875" style="103" customWidth="1"/>
    <col min="5141" max="5141" width="4.85546875" style="103" bestFit="1" customWidth="1"/>
    <col min="5142" max="5142" width="5.28515625" style="103" bestFit="1" customWidth="1"/>
    <col min="5143" max="5143" width="5.28515625" style="103" customWidth="1"/>
    <col min="5144" max="5145" width="9.140625" style="103"/>
    <col min="5146" max="5146" width="6.5703125" style="103" customWidth="1"/>
    <col min="5147" max="5147" width="4.42578125" style="103" bestFit="1" customWidth="1"/>
    <col min="5148" max="5149" width="3.28515625" style="103" bestFit="1" customWidth="1"/>
    <col min="5150" max="5150" width="4.85546875" style="103" customWidth="1"/>
    <col min="5151" max="5151" width="6.5703125" style="103" customWidth="1"/>
    <col min="5152" max="5152" width="5.85546875" style="103" customWidth="1"/>
    <col min="5153" max="5153" width="7.5703125" style="103" customWidth="1"/>
    <col min="5154" max="5154" width="6" style="103" customWidth="1"/>
    <col min="5155" max="5155" width="4.85546875" style="103" customWidth="1"/>
    <col min="5156" max="5156" width="4.85546875" style="103" bestFit="1" customWidth="1"/>
    <col min="5157" max="5157" width="5.28515625" style="103" bestFit="1" customWidth="1"/>
    <col min="5158" max="5158" width="5.28515625" style="103" customWidth="1"/>
    <col min="5159" max="5160" width="9.140625" style="103"/>
    <col min="5161" max="5161" width="6.5703125" style="103" customWidth="1"/>
    <col min="5162" max="5162" width="4.42578125" style="103" bestFit="1" customWidth="1"/>
    <col min="5163" max="5164" width="3.28515625" style="103" bestFit="1" customWidth="1"/>
    <col min="5165" max="5165" width="4.85546875" style="103" customWidth="1"/>
    <col min="5166" max="5166" width="6.5703125" style="103" customWidth="1"/>
    <col min="5167" max="5167" width="5.85546875" style="103" customWidth="1"/>
    <col min="5168" max="5168" width="7.5703125" style="103" customWidth="1"/>
    <col min="5169" max="5169" width="6" style="103" customWidth="1"/>
    <col min="5170" max="5170" width="4.85546875" style="103" customWidth="1"/>
    <col min="5171" max="5171" width="4.85546875" style="103" bestFit="1" customWidth="1"/>
    <col min="5172" max="5172" width="5.28515625" style="103" bestFit="1" customWidth="1"/>
    <col min="5173" max="5173" width="5.28515625" style="103" customWidth="1"/>
    <col min="5174" max="5175" width="9.140625" style="103"/>
    <col min="5176" max="5176" width="6.5703125" style="103" customWidth="1"/>
    <col min="5177" max="5177" width="4.42578125" style="103" bestFit="1" customWidth="1"/>
    <col min="5178" max="5179" width="3.28515625" style="103" bestFit="1" customWidth="1"/>
    <col min="5180" max="5180" width="4.85546875" style="103" customWidth="1"/>
    <col min="5181" max="5181" width="6.5703125" style="103" customWidth="1"/>
    <col min="5182" max="5182" width="5.85546875" style="103" customWidth="1"/>
    <col min="5183" max="5183" width="7.5703125" style="103" customWidth="1"/>
    <col min="5184" max="5184" width="6" style="103" customWidth="1"/>
    <col min="5185" max="5185" width="4.85546875" style="103" customWidth="1"/>
    <col min="5186" max="5186" width="4.85546875" style="103" bestFit="1" customWidth="1"/>
    <col min="5187" max="5187" width="5.28515625" style="103" bestFit="1" customWidth="1"/>
    <col min="5188" max="5188" width="5.28515625" style="103" customWidth="1"/>
    <col min="5189" max="5190" width="9.140625" style="103"/>
    <col min="5191" max="5191" width="6.5703125" style="103" customWidth="1"/>
    <col min="5192" max="5192" width="4.42578125" style="103" bestFit="1" customWidth="1"/>
    <col min="5193" max="5194" width="3.28515625" style="103" bestFit="1" customWidth="1"/>
    <col min="5195" max="5195" width="4.85546875" style="103" customWidth="1"/>
    <col min="5196" max="5196" width="6.5703125" style="103" customWidth="1"/>
    <col min="5197" max="5197" width="5.85546875" style="103" customWidth="1"/>
    <col min="5198" max="5198" width="7.5703125" style="103" customWidth="1"/>
    <col min="5199" max="5199" width="6" style="103" customWidth="1"/>
    <col min="5200" max="5200" width="4.85546875" style="103" customWidth="1"/>
    <col min="5201" max="5201" width="4.85546875" style="103" bestFit="1" customWidth="1"/>
    <col min="5202" max="5202" width="5.28515625" style="103" bestFit="1" customWidth="1"/>
    <col min="5203" max="5203" width="5.28515625" style="103" customWidth="1"/>
    <col min="5204" max="5205" width="9.140625" style="103"/>
    <col min="5206" max="5206" width="6.5703125" style="103" customWidth="1"/>
    <col min="5207" max="5207" width="4.42578125" style="103" bestFit="1" customWidth="1"/>
    <col min="5208" max="5209" width="3.28515625" style="103" bestFit="1" customWidth="1"/>
    <col min="5210" max="5210" width="4.85546875" style="103" customWidth="1"/>
    <col min="5211" max="5211" width="6.5703125" style="103" customWidth="1"/>
    <col min="5212" max="5212" width="5.85546875" style="103" customWidth="1"/>
    <col min="5213" max="5213" width="7.5703125" style="103" customWidth="1"/>
    <col min="5214" max="5214" width="6" style="103" customWidth="1"/>
    <col min="5215" max="5215" width="4.85546875" style="103" customWidth="1"/>
    <col min="5216" max="5216" width="4.85546875" style="103" bestFit="1" customWidth="1"/>
    <col min="5217" max="5217" width="5.28515625" style="103" bestFit="1" customWidth="1"/>
    <col min="5218" max="5218" width="5.28515625" style="103" customWidth="1"/>
    <col min="5219" max="5220" width="9.140625" style="103"/>
    <col min="5221" max="5221" width="6.5703125" style="103" customWidth="1"/>
    <col min="5222" max="5222" width="4.42578125" style="103" bestFit="1" customWidth="1"/>
    <col min="5223" max="5224" width="3.28515625" style="103" bestFit="1" customWidth="1"/>
    <col min="5225" max="5225" width="4.85546875" style="103" customWidth="1"/>
    <col min="5226" max="5226" width="6.5703125" style="103" customWidth="1"/>
    <col min="5227" max="5227" width="5.85546875" style="103" customWidth="1"/>
    <col min="5228" max="5228" width="7.5703125" style="103" customWidth="1"/>
    <col min="5229" max="5229" width="6" style="103" customWidth="1"/>
    <col min="5230" max="5230" width="4.85546875" style="103" customWidth="1"/>
    <col min="5231" max="5231" width="4.85546875" style="103" bestFit="1" customWidth="1"/>
    <col min="5232" max="5232" width="5.28515625" style="103" bestFit="1" customWidth="1"/>
    <col min="5233" max="5233" width="5.28515625" style="103" customWidth="1"/>
    <col min="5234" max="5235" width="9.140625" style="103"/>
    <col min="5236" max="5236" width="6.5703125" style="103" customWidth="1"/>
    <col min="5237" max="5237" width="4.42578125" style="103" bestFit="1" customWidth="1"/>
    <col min="5238" max="5239" width="3.28515625" style="103" bestFit="1" customWidth="1"/>
    <col min="5240" max="5240" width="4.85546875" style="103" customWidth="1"/>
    <col min="5241" max="5241" width="6.5703125" style="103" customWidth="1"/>
    <col min="5242" max="5242" width="5.85546875" style="103" customWidth="1"/>
    <col min="5243" max="5243" width="7.5703125" style="103" customWidth="1"/>
    <col min="5244" max="5244" width="6" style="103" customWidth="1"/>
    <col min="5245" max="5245" width="4.85546875" style="103" customWidth="1"/>
    <col min="5246" max="5246" width="4.85546875" style="103" bestFit="1" customWidth="1"/>
    <col min="5247" max="5247" width="5.28515625" style="103" bestFit="1" customWidth="1"/>
    <col min="5248" max="5248" width="5.28515625" style="103" customWidth="1"/>
    <col min="5249" max="5250" width="9.140625" style="103"/>
    <col min="5251" max="5251" width="6.5703125" style="103" customWidth="1"/>
    <col min="5252" max="5252" width="4.42578125" style="103" bestFit="1" customWidth="1"/>
    <col min="5253" max="5254" width="3.28515625" style="103" bestFit="1" customWidth="1"/>
    <col min="5255" max="5255" width="4.85546875" style="103" customWidth="1"/>
    <col min="5256" max="5256" width="6.5703125" style="103" customWidth="1"/>
    <col min="5257" max="5257" width="5.85546875" style="103" customWidth="1"/>
    <col min="5258" max="5258" width="7.5703125" style="103" customWidth="1"/>
    <col min="5259" max="5259" width="6" style="103" customWidth="1"/>
    <col min="5260" max="5260" width="4.85546875" style="103" customWidth="1"/>
    <col min="5261" max="5261" width="4.85546875" style="103" bestFit="1" customWidth="1"/>
    <col min="5262" max="5262" width="5.28515625" style="103" bestFit="1" customWidth="1"/>
    <col min="5263" max="5263" width="5.28515625" style="103" customWidth="1"/>
    <col min="5264" max="5265" width="9.140625" style="103"/>
    <col min="5266" max="5266" width="6.5703125" style="103" customWidth="1"/>
    <col min="5267" max="5267" width="4.42578125" style="103" bestFit="1" customWidth="1"/>
    <col min="5268" max="5269" width="3.28515625" style="103" bestFit="1" customWidth="1"/>
    <col min="5270" max="5270" width="4.85546875" style="103" customWidth="1"/>
    <col min="5271" max="5271" width="6.5703125" style="103" customWidth="1"/>
    <col min="5272" max="5272" width="5.85546875" style="103" customWidth="1"/>
    <col min="5273" max="5273" width="7.5703125" style="103" customWidth="1"/>
    <col min="5274" max="5274" width="6" style="103" customWidth="1"/>
    <col min="5275" max="5275" width="4.85546875" style="103" customWidth="1"/>
    <col min="5276" max="5276" width="4.85546875" style="103" bestFit="1" customWidth="1"/>
    <col min="5277" max="5277" width="5.28515625" style="103" bestFit="1" customWidth="1"/>
    <col min="5278" max="5278" width="5.28515625" style="103" customWidth="1"/>
    <col min="5279" max="5350" width="9.140625" style="103"/>
    <col min="5351" max="5351" width="6.5703125" style="103" customWidth="1"/>
    <col min="5352" max="5352" width="4.42578125" style="103" bestFit="1" customWidth="1"/>
    <col min="5353" max="5354" width="3.28515625" style="103" bestFit="1" customWidth="1"/>
    <col min="5355" max="5355" width="4.85546875" style="103" customWidth="1"/>
    <col min="5356" max="5356" width="6.5703125" style="103" customWidth="1"/>
    <col min="5357" max="5357" width="5.85546875" style="103" customWidth="1"/>
    <col min="5358" max="5358" width="7.5703125" style="103" customWidth="1"/>
    <col min="5359" max="5359" width="6" style="103" customWidth="1"/>
    <col min="5360" max="5360" width="4.85546875" style="103" customWidth="1"/>
    <col min="5361" max="5361" width="4.85546875" style="103" bestFit="1" customWidth="1"/>
    <col min="5362" max="5362" width="5.28515625" style="103" bestFit="1" customWidth="1"/>
    <col min="5363" max="5363" width="6.28515625" style="103" customWidth="1"/>
    <col min="5364" max="5368" width="8.7109375" style="103" customWidth="1"/>
    <col min="5369" max="5369" width="6" style="103" customWidth="1"/>
    <col min="5370" max="5370" width="9.140625" style="103"/>
    <col min="5371" max="5371" width="24.140625" style="103" bestFit="1" customWidth="1"/>
    <col min="5372" max="5372" width="6.5703125" style="103" customWidth="1"/>
    <col min="5373" max="5373" width="4.42578125" style="103" bestFit="1" customWidth="1"/>
    <col min="5374" max="5375" width="3.28515625" style="103" bestFit="1" customWidth="1"/>
    <col min="5376" max="5376" width="4.85546875" style="103" customWidth="1"/>
    <col min="5377" max="5377" width="6.5703125" style="103" customWidth="1"/>
    <col min="5378" max="5378" width="5.85546875" style="103" customWidth="1"/>
    <col min="5379" max="5379" width="7.5703125" style="103" customWidth="1"/>
    <col min="5380" max="5380" width="6" style="103" customWidth="1"/>
    <col min="5381" max="5381" width="4.85546875" style="103" customWidth="1"/>
    <col min="5382" max="5382" width="4.85546875" style="103" bestFit="1" customWidth="1"/>
    <col min="5383" max="5383" width="5.28515625" style="103" bestFit="1" customWidth="1"/>
    <col min="5384" max="5384" width="5.28515625" style="103" customWidth="1"/>
    <col min="5385" max="5386" width="9.140625" style="103"/>
    <col min="5387" max="5387" width="6.5703125" style="103" customWidth="1"/>
    <col min="5388" max="5388" width="4.42578125" style="103" bestFit="1" customWidth="1"/>
    <col min="5389" max="5390" width="3.28515625" style="103" bestFit="1" customWidth="1"/>
    <col min="5391" max="5391" width="4.85546875" style="103" customWidth="1"/>
    <col min="5392" max="5392" width="6.5703125" style="103" customWidth="1"/>
    <col min="5393" max="5393" width="5.85546875" style="103" customWidth="1"/>
    <col min="5394" max="5394" width="7.5703125" style="103" customWidth="1"/>
    <col min="5395" max="5395" width="6" style="103" customWidth="1"/>
    <col min="5396" max="5396" width="4.85546875" style="103" customWidth="1"/>
    <col min="5397" max="5397" width="4.85546875" style="103" bestFit="1" customWidth="1"/>
    <col min="5398" max="5398" width="5.28515625" style="103" bestFit="1" customWidth="1"/>
    <col min="5399" max="5399" width="5.28515625" style="103" customWidth="1"/>
    <col min="5400" max="5401" width="9.140625" style="103"/>
    <col min="5402" max="5402" width="6.5703125" style="103" customWidth="1"/>
    <col min="5403" max="5403" width="4.42578125" style="103" bestFit="1" customWidth="1"/>
    <col min="5404" max="5405" width="3.28515625" style="103" bestFit="1" customWidth="1"/>
    <col min="5406" max="5406" width="4.85546875" style="103" customWidth="1"/>
    <col min="5407" max="5407" width="6.5703125" style="103" customWidth="1"/>
    <col min="5408" max="5408" width="5.85546875" style="103" customWidth="1"/>
    <col min="5409" max="5409" width="7.5703125" style="103" customWidth="1"/>
    <col min="5410" max="5410" width="6" style="103" customWidth="1"/>
    <col min="5411" max="5411" width="4.85546875" style="103" customWidth="1"/>
    <col min="5412" max="5412" width="4.85546875" style="103" bestFit="1" customWidth="1"/>
    <col min="5413" max="5413" width="5.28515625" style="103" bestFit="1" customWidth="1"/>
    <col min="5414" max="5414" width="5.28515625" style="103" customWidth="1"/>
    <col min="5415" max="5416" width="9.140625" style="103"/>
    <col min="5417" max="5417" width="6.5703125" style="103" customWidth="1"/>
    <col min="5418" max="5418" width="4.42578125" style="103" bestFit="1" customWidth="1"/>
    <col min="5419" max="5420" width="3.28515625" style="103" bestFit="1" customWidth="1"/>
    <col min="5421" max="5421" width="4.85546875" style="103" customWidth="1"/>
    <col min="5422" max="5422" width="6.5703125" style="103" customWidth="1"/>
    <col min="5423" max="5423" width="5.85546875" style="103" customWidth="1"/>
    <col min="5424" max="5424" width="7.5703125" style="103" customWidth="1"/>
    <col min="5425" max="5425" width="6" style="103" customWidth="1"/>
    <col min="5426" max="5426" width="4.85546875" style="103" customWidth="1"/>
    <col min="5427" max="5427" width="4.85546875" style="103" bestFit="1" customWidth="1"/>
    <col min="5428" max="5428" width="5.28515625" style="103" bestFit="1" customWidth="1"/>
    <col min="5429" max="5429" width="5.28515625" style="103" customWidth="1"/>
    <col min="5430" max="5431" width="9.140625" style="103"/>
    <col min="5432" max="5432" width="6.5703125" style="103" customWidth="1"/>
    <col min="5433" max="5433" width="4.42578125" style="103" bestFit="1" customWidth="1"/>
    <col min="5434" max="5435" width="3.28515625" style="103" bestFit="1" customWidth="1"/>
    <col min="5436" max="5436" width="4.85546875" style="103" customWidth="1"/>
    <col min="5437" max="5437" width="6.5703125" style="103" customWidth="1"/>
    <col min="5438" max="5438" width="5.85546875" style="103" customWidth="1"/>
    <col min="5439" max="5439" width="7.5703125" style="103" customWidth="1"/>
    <col min="5440" max="5440" width="6" style="103" customWidth="1"/>
    <col min="5441" max="5441" width="4.85546875" style="103" customWidth="1"/>
    <col min="5442" max="5442" width="4.85546875" style="103" bestFit="1" customWidth="1"/>
    <col min="5443" max="5443" width="5.28515625" style="103" bestFit="1" customWidth="1"/>
    <col min="5444" max="5444" width="5.28515625" style="103" customWidth="1"/>
    <col min="5445" max="5446" width="9.140625" style="103"/>
    <col min="5447" max="5447" width="6.5703125" style="103" customWidth="1"/>
    <col min="5448" max="5448" width="4.42578125" style="103" bestFit="1" customWidth="1"/>
    <col min="5449" max="5450" width="3.28515625" style="103" bestFit="1" customWidth="1"/>
    <col min="5451" max="5451" width="4.85546875" style="103" customWidth="1"/>
    <col min="5452" max="5452" width="6.5703125" style="103" customWidth="1"/>
    <col min="5453" max="5453" width="5.85546875" style="103" customWidth="1"/>
    <col min="5454" max="5454" width="7.5703125" style="103" customWidth="1"/>
    <col min="5455" max="5455" width="6" style="103" customWidth="1"/>
    <col min="5456" max="5456" width="4.85546875" style="103" customWidth="1"/>
    <col min="5457" max="5457" width="4.85546875" style="103" bestFit="1" customWidth="1"/>
    <col min="5458" max="5458" width="5.28515625" style="103" bestFit="1" customWidth="1"/>
    <col min="5459" max="5459" width="5.28515625" style="103" customWidth="1"/>
    <col min="5460" max="5461" width="9.140625" style="103"/>
    <col min="5462" max="5462" width="6.5703125" style="103" customWidth="1"/>
    <col min="5463" max="5463" width="4.42578125" style="103" bestFit="1" customWidth="1"/>
    <col min="5464" max="5465" width="3.28515625" style="103" bestFit="1" customWidth="1"/>
    <col min="5466" max="5466" width="4.85546875" style="103" customWidth="1"/>
    <col min="5467" max="5467" width="6.5703125" style="103" customWidth="1"/>
    <col min="5468" max="5468" width="5.85546875" style="103" customWidth="1"/>
    <col min="5469" max="5469" width="7.5703125" style="103" customWidth="1"/>
    <col min="5470" max="5470" width="6" style="103" customWidth="1"/>
    <col min="5471" max="5471" width="4.85546875" style="103" customWidth="1"/>
    <col min="5472" max="5472" width="4.85546875" style="103" bestFit="1" customWidth="1"/>
    <col min="5473" max="5473" width="5.28515625" style="103" bestFit="1" customWidth="1"/>
    <col min="5474" max="5474" width="5.28515625" style="103" customWidth="1"/>
    <col min="5475" max="5476" width="9.140625" style="103"/>
    <col min="5477" max="5477" width="6.5703125" style="103" customWidth="1"/>
    <col min="5478" max="5478" width="4.42578125" style="103" bestFit="1" customWidth="1"/>
    <col min="5479" max="5480" width="3.28515625" style="103" bestFit="1" customWidth="1"/>
    <col min="5481" max="5481" width="4.85546875" style="103" customWidth="1"/>
    <col min="5482" max="5482" width="6.5703125" style="103" customWidth="1"/>
    <col min="5483" max="5483" width="5.85546875" style="103" customWidth="1"/>
    <col min="5484" max="5484" width="7.5703125" style="103" customWidth="1"/>
    <col min="5485" max="5485" width="6" style="103" customWidth="1"/>
    <col min="5486" max="5486" width="4.85546875" style="103" customWidth="1"/>
    <col min="5487" max="5487" width="4.85546875" style="103" bestFit="1" customWidth="1"/>
    <col min="5488" max="5488" width="5.28515625" style="103" bestFit="1" customWidth="1"/>
    <col min="5489" max="5489" width="5.28515625" style="103" customWidth="1"/>
    <col min="5490" max="5491" width="9.140625" style="103"/>
    <col min="5492" max="5492" width="6.5703125" style="103" customWidth="1"/>
    <col min="5493" max="5493" width="4.42578125" style="103" bestFit="1" customWidth="1"/>
    <col min="5494" max="5495" width="3.28515625" style="103" bestFit="1" customWidth="1"/>
    <col min="5496" max="5496" width="4.85546875" style="103" customWidth="1"/>
    <col min="5497" max="5497" width="6.5703125" style="103" customWidth="1"/>
    <col min="5498" max="5498" width="5.85546875" style="103" customWidth="1"/>
    <col min="5499" max="5499" width="7.5703125" style="103" customWidth="1"/>
    <col min="5500" max="5500" width="6" style="103" customWidth="1"/>
    <col min="5501" max="5501" width="4.85546875" style="103" customWidth="1"/>
    <col min="5502" max="5502" width="4.85546875" style="103" bestFit="1" customWidth="1"/>
    <col min="5503" max="5503" width="5.28515625" style="103" bestFit="1" customWidth="1"/>
    <col min="5504" max="5504" width="5.28515625" style="103" customWidth="1"/>
    <col min="5505" max="5506" width="9.140625" style="103"/>
    <col min="5507" max="5507" width="6.5703125" style="103" customWidth="1"/>
    <col min="5508" max="5508" width="4.42578125" style="103" bestFit="1" customWidth="1"/>
    <col min="5509" max="5510" width="3.28515625" style="103" bestFit="1" customWidth="1"/>
    <col min="5511" max="5511" width="4.85546875" style="103" customWidth="1"/>
    <col min="5512" max="5512" width="6.5703125" style="103" customWidth="1"/>
    <col min="5513" max="5513" width="5.85546875" style="103" customWidth="1"/>
    <col min="5514" max="5514" width="7.5703125" style="103" customWidth="1"/>
    <col min="5515" max="5515" width="6" style="103" customWidth="1"/>
    <col min="5516" max="5516" width="4.85546875" style="103" customWidth="1"/>
    <col min="5517" max="5517" width="4.85546875" style="103" bestFit="1" customWidth="1"/>
    <col min="5518" max="5518" width="5.28515625" style="103" bestFit="1" customWidth="1"/>
    <col min="5519" max="5519" width="5.28515625" style="103" customWidth="1"/>
    <col min="5520" max="5521" width="9.140625" style="103"/>
    <col min="5522" max="5522" width="6.5703125" style="103" customWidth="1"/>
    <col min="5523" max="5523" width="4.42578125" style="103" bestFit="1" customWidth="1"/>
    <col min="5524" max="5525" width="3.28515625" style="103" bestFit="1" customWidth="1"/>
    <col min="5526" max="5526" width="4.85546875" style="103" customWidth="1"/>
    <col min="5527" max="5527" width="6.5703125" style="103" customWidth="1"/>
    <col min="5528" max="5528" width="5.85546875" style="103" customWidth="1"/>
    <col min="5529" max="5529" width="7.5703125" style="103" customWidth="1"/>
    <col min="5530" max="5530" width="6" style="103" customWidth="1"/>
    <col min="5531" max="5531" width="4.85546875" style="103" customWidth="1"/>
    <col min="5532" max="5532" width="4.85546875" style="103" bestFit="1" customWidth="1"/>
    <col min="5533" max="5533" width="5.28515625" style="103" bestFit="1" customWidth="1"/>
    <col min="5534" max="5534" width="5.28515625" style="103" customWidth="1"/>
    <col min="5535" max="5606" width="9.140625" style="103"/>
    <col min="5607" max="5607" width="6.5703125" style="103" customWidth="1"/>
    <col min="5608" max="5608" width="4.42578125" style="103" bestFit="1" customWidth="1"/>
    <col min="5609" max="5610" width="3.28515625" style="103" bestFit="1" customWidth="1"/>
    <col min="5611" max="5611" width="4.85546875" style="103" customWidth="1"/>
    <col min="5612" max="5612" width="6.5703125" style="103" customWidth="1"/>
    <col min="5613" max="5613" width="5.85546875" style="103" customWidth="1"/>
    <col min="5614" max="5614" width="7.5703125" style="103" customWidth="1"/>
    <col min="5615" max="5615" width="6" style="103" customWidth="1"/>
    <col min="5616" max="5616" width="4.85546875" style="103" customWidth="1"/>
    <col min="5617" max="5617" width="4.85546875" style="103" bestFit="1" customWidth="1"/>
    <col min="5618" max="5618" width="5.28515625" style="103" bestFit="1" customWidth="1"/>
    <col min="5619" max="5619" width="6.28515625" style="103" customWidth="1"/>
    <col min="5620" max="5624" width="8.7109375" style="103" customWidth="1"/>
    <col min="5625" max="5625" width="6" style="103" customWidth="1"/>
    <col min="5626" max="5626" width="9.140625" style="103"/>
    <col min="5627" max="5627" width="24.140625" style="103" bestFit="1" customWidth="1"/>
    <col min="5628" max="5628" width="6.5703125" style="103" customWidth="1"/>
    <col min="5629" max="5629" width="4.42578125" style="103" bestFit="1" customWidth="1"/>
    <col min="5630" max="5631" width="3.28515625" style="103" bestFit="1" customWidth="1"/>
    <col min="5632" max="5632" width="4.85546875" style="103" customWidth="1"/>
    <col min="5633" max="5633" width="6.5703125" style="103" customWidth="1"/>
    <col min="5634" max="5634" width="5.85546875" style="103" customWidth="1"/>
    <col min="5635" max="5635" width="7.5703125" style="103" customWidth="1"/>
    <col min="5636" max="5636" width="6" style="103" customWidth="1"/>
    <col min="5637" max="5637" width="4.85546875" style="103" customWidth="1"/>
    <col min="5638" max="5638" width="4.85546875" style="103" bestFit="1" customWidth="1"/>
    <col min="5639" max="5639" width="5.28515625" style="103" bestFit="1" customWidth="1"/>
    <col min="5640" max="5640" width="5.28515625" style="103" customWidth="1"/>
    <col min="5641" max="5642" width="9.140625" style="103"/>
    <col min="5643" max="5643" width="6.5703125" style="103" customWidth="1"/>
    <col min="5644" max="5644" width="4.42578125" style="103" bestFit="1" customWidth="1"/>
    <col min="5645" max="5646" width="3.28515625" style="103" bestFit="1" customWidth="1"/>
    <col min="5647" max="5647" width="4.85546875" style="103" customWidth="1"/>
    <col min="5648" max="5648" width="6.5703125" style="103" customWidth="1"/>
    <col min="5649" max="5649" width="5.85546875" style="103" customWidth="1"/>
    <col min="5650" max="5650" width="7.5703125" style="103" customWidth="1"/>
    <col min="5651" max="5651" width="6" style="103" customWidth="1"/>
    <col min="5652" max="5652" width="4.85546875" style="103" customWidth="1"/>
    <col min="5653" max="5653" width="4.85546875" style="103" bestFit="1" customWidth="1"/>
    <col min="5654" max="5654" width="5.28515625" style="103" bestFit="1" customWidth="1"/>
    <col min="5655" max="5655" width="5.28515625" style="103" customWidth="1"/>
    <col min="5656" max="5657" width="9.140625" style="103"/>
    <col min="5658" max="5658" width="6.5703125" style="103" customWidth="1"/>
    <col min="5659" max="5659" width="4.42578125" style="103" bestFit="1" customWidth="1"/>
    <col min="5660" max="5661" width="3.28515625" style="103" bestFit="1" customWidth="1"/>
    <col min="5662" max="5662" width="4.85546875" style="103" customWidth="1"/>
    <col min="5663" max="5663" width="6.5703125" style="103" customWidth="1"/>
    <col min="5664" max="5664" width="5.85546875" style="103" customWidth="1"/>
    <col min="5665" max="5665" width="7.5703125" style="103" customWidth="1"/>
    <col min="5666" max="5666" width="6" style="103" customWidth="1"/>
    <col min="5667" max="5667" width="4.85546875" style="103" customWidth="1"/>
    <col min="5668" max="5668" width="4.85546875" style="103" bestFit="1" customWidth="1"/>
    <col min="5669" max="5669" width="5.28515625" style="103" bestFit="1" customWidth="1"/>
    <col min="5670" max="5670" width="5.28515625" style="103" customWidth="1"/>
    <col min="5671" max="5672" width="9.140625" style="103"/>
    <col min="5673" max="5673" width="6.5703125" style="103" customWidth="1"/>
    <col min="5674" max="5674" width="4.42578125" style="103" bestFit="1" customWidth="1"/>
    <col min="5675" max="5676" width="3.28515625" style="103" bestFit="1" customWidth="1"/>
    <col min="5677" max="5677" width="4.85546875" style="103" customWidth="1"/>
    <col min="5678" max="5678" width="6.5703125" style="103" customWidth="1"/>
    <col min="5679" max="5679" width="5.85546875" style="103" customWidth="1"/>
    <col min="5680" max="5680" width="7.5703125" style="103" customWidth="1"/>
    <col min="5681" max="5681" width="6" style="103" customWidth="1"/>
    <col min="5682" max="5682" width="4.85546875" style="103" customWidth="1"/>
    <col min="5683" max="5683" width="4.85546875" style="103" bestFit="1" customWidth="1"/>
    <col min="5684" max="5684" width="5.28515625" style="103" bestFit="1" customWidth="1"/>
    <col min="5685" max="5685" width="5.28515625" style="103" customWidth="1"/>
    <col min="5686" max="5687" width="9.140625" style="103"/>
    <col min="5688" max="5688" width="6.5703125" style="103" customWidth="1"/>
    <col min="5689" max="5689" width="4.42578125" style="103" bestFit="1" customWidth="1"/>
    <col min="5690" max="5691" width="3.28515625" style="103" bestFit="1" customWidth="1"/>
    <col min="5692" max="5692" width="4.85546875" style="103" customWidth="1"/>
    <col min="5693" max="5693" width="6.5703125" style="103" customWidth="1"/>
    <col min="5694" max="5694" width="5.85546875" style="103" customWidth="1"/>
    <col min="5695" max="5695" width="7.5703125" style="103" customWidth="1"/>
    <col min="5696" max="5696" width="6" style="103" customWidth="1"/>
    <col min="5697" max="5697" width="4.85546875" style="103" customWidth="1"/>
    <col min="5698" max="5698" width="4.85546875" style="103" bestFit="1" customWidth="1"/>
    <col min="5699" max="5699" width="5.28515625" style="103" bestFit="1" customWidth="1"/>
    <col min="5700" max="5700" width="5.28515625" style="103" customWidth="1"/>
    <col min="5701" max="5702" width="9.140625" style="103"/>
    <col min="5703" max="5703" width="6.5703125" style="103" customWidth="1"/>
    <col min="5704" max="5704" width="4.42578125" style="103" bestFit="1" customWidth="1"/>
    <col min="5705" max="5706" width="3.28515625" style="103" bestFit="1" customWidth="1"/>
    <col min="5707" max="5707" width="4.85546875" style="103" customWidth="1"/>
    <col min="5708" max="5708" width="6.5703125" style="103" customWidth="1"/>
    <col min="5709" max="5709" width="5.85546875" style="103" customWidth="1"/>
    <col min="5710" max="5710" width="7.5703125" style="103" customWidth="1"/>
    <col min="5711" max="5711" width="6" style="103" customWidth="1"/>
    <col min="5712" max="5712" width="4.85546875" style="103" customWidth="1"/>
    <col min="5713" max="5713" width="4.85546875" style="103" bestFit="1" customWidth="1"/>
    <col min="5714" max="5714" width="5.28515625" style="103" bestFit="1" customWidth="1"/>
    <col min="5715" max="5715" width="5.28515625" style="103" customWidth="1"/>
    <col min="5716" max="5717" width="9.140625" style="103"/>
    <col min="5718" max="5718" width="6.5703125" style="103" customWidth="1"/>
    <col min="5719" max="5719" width="4.42578125" style="103" bestFit="1" customWidth="1"/>
    <col min="5720" max="5721" width="3.28515625" style="103" bestFit="1" customWidth="1"/>
    <col min="5722" max="5722" width="4.85546875" style="103" customWidth="1"/>
    <col min="5723" max="5723" width="6.5703125" style="103" customWidth="1"/>
    <col min="5724" max="5724" width="5.85546875" style="103" customWidth="1"/>
    <col min="5725" max="5725" width="7.5703125" style="103" customWidth="1"/>
    <col min="5726" max="5726" width="6" style="103" customWidth="1"/>
    <col min="5727" max="5727" width="4.85546875" style="103" customWidth="1"/>
    <col min="5728" max="5728" width="4.85546875" style="103" bestFit="1" customWidth="1"/>
    <col min="5729" max="5729" width="5.28515625" style="103" bestFit="1" customWidth="1"/>
    <col min="5730" max="5730" width="5.28515625" style="103" customWidth="1"/>
    <col min="5731" max="5732" width="9.140625" style="103"/>
    <col min="5733" max="5733" width="6.5703125" style="103" customWidth="1"/>
    <col min="5734" max="5734" width="4.42578125" style="103" bestFit="1" customWidth="1"/>
    <col min="5735" max="5736" width="3.28515625" style="103" bestFit="1" customWidth="1"/>
    <col min="5737" max="5737" width="4.85546875" style="103" customWidth="1"/>
    <col min="5738" max="5738" width="6.5703125" style="103" customWidth="1"/>
    <col min="5739" max="5739" width="5.85546875" style="103" customWidth="1"/>
    <col min="5740" max="5740" width="7.5703125" style="103" customWidth="1"/>
    <col min="5741" max="5741" width="6" style="103" customWidth="1"/>
    <col min="5742" max="5742" width="4.85546875" style="103" customWidth="1"/>
    <col min="5743" max="5743" width="4.85546875" style="103" bestFit="1" customWidth="1"/>
    <col min="5744" max="5744" width="5.28515625" style="103" bestFit="1" customWidth="1"/>
    <col min="5745" max="5745" width="5.28515625" style="103" customWidth="1"/>
    <col min="5746" max="5747" width="9.140625" style="103"/>
    <col min="5748" max="5748" width="6.5703125" style="103" customWidth="1"/>
    <col min="5749" max="5749" width="4.42578125" style="103" bestFit="1" customWidth="1"/>
    <col min="5750" max="5751" width="3.28515625" style="103" bestFit="1" customWidth="1"/>
    <col min="5752" max="5752" width="4.85546875" style="103" customWidth="1"/>
    <col min="5753" max="5753" width="6.5703125" style="103" customWidth="1"/>
    <col min="5754" max="5754" width="5.85546875" style="103" customWidth="1"/>
    <col min="5755" max="5755" width="7.5703125" style="103" customWidth="1"/>
    <col min="5756" max="5756" width="6" style="103" customWidth="1"/>
    <col min="5757" max="5757" width="4.85546875" style="103" customWidth="1"/>
    <col min="5758" max="5758" width="4.85546875" style="103" bestFit="1" customWidth="1"/>
    <col min="5759" max="5759" width="5.28515625" style="103" bestFit="1" customWidth="1"/>
    <col min="5760" max="5760" width="5.28515625" style="103" customWidth="1"/>
    <col min="5761" max="5762" width="9.140625" style="103"/>
    <col min="5763" max="5763" width="6.5703125" style="103" customWidth="1"/>
    <col min="5764" max="5764" width="4.42578125" style="103" bestFit="1" customWidth="1"/>
    <col min="5765" max="5766" width="3.28515625" style="103" bestFit="1" customWidth="1"/>
    <col min="5767" max="5767" width="4.85546875" style="103" customWidth="1"/>
    <col min="5768" max="5768" width="6.5703125" style="103" customWidth="1"/>
    <col min="5769" max="5769" width="5.85546875" style="103" customWidth="1"/>
    <col min="5770" max="5770" width="7.5703125" style="103" customWidth="1"/>
    <col min="5771" max="5771" width="6" style="103" customWidth="1"/>
    <col min="5772" max="5772" width="4.85546875" style="103" customWidth="1"/>
    <col min="5773" max="5773" width="4.85546875" style="103" bestFit="1" customWidth="1"/>
    <col min="5774" max="5774" width="5.28515625" style="103" bestFit="1" customWidth="1"/>
    <col min="5775" max="5775" width="5.28515625" style="103" customWidth="1"/>
    <col min="5776" max="5777" width="9.140625" style="103"/>
    <col min="5778" max="5778" width="6.5703125" style="103" customWidth="1"/>
    <col min="5779" max="5779" width="4.42578125" style="103" bestFit="1" customWidth="1"/>
    <col min="5780" max="5781" width="3.28515625" style="103" bestFit="1" customWidth="1"/>
    <col min="5782" max="5782" width="4.85546875" style="103" customWidth="1"/>
    <col min="5783" max="5783" width="6.5703125" style="103" customWidth="1"/>
    <col min="5784" max="5784" width="5.85546875" style="103" customWidth="1"/>
    <col min="5785" max="5785" width="7.5703125" style="103" customWidth="1"/>
    <col min="5786" max="5786" width="6" style="103" customWidth="1"/>
    <col min="5787" max="5787" width="4.85546875" style="103" customWidth="1"/>
    <col min="5788" max="5788" width="4.85546875" style="103" bestFit="1" customWidth="1"/>
    <col min="5789" max="5789" width="5.28515625" style="103" bestFit="1" customWidth="1"/>
    <col min="5790" max="5790" width="5.28515625" style="103" customWidth="1"/>
    <col min="5791" max="5862" width="9.140625" style="103"/>
    <col min="5863" max="5863" width="6.5703125" style="103" customWidth="1"/>
    <col min="5864" max="5864" width="4.42578125" style="103" bestFit="1" customWidth="1"/>
    <col min="5865" max="5866" width="3.28515625" style="103" bestFit="1" customWidth="1"/>
    <col min="5867" max="5867" width="4.85546875" style="103" customWidth="1"/>
    <col min="5868" max="5868" width="6.5703125" style="103" customWidth="1"/>
    <col min="5869" max="5869" width="5.85546875" style="103" customWidth="1"/>
    <col min="5870" max="5870" width="7.5703125" style="103" customWidth="1"/>
    <col min="5871" max="5871" width="6" style="103" customWidth="1"/>
    <col min="5872" max="5872" width="4.85546875" style="103" customWidth="1"/>
    <col min="5873" max="5873" width="4.85546875" style="103" bestFit="1" customWidth="1"/>
    <col min="5874" max="5874" width="5.28515625" style="103" bestFit="1" customWidth="1"/>
    <col min="5875" max="5875" width="6.28515625" style="103" customWidth="1"/>
    <col min="5876" max="5880" width="8.7109375" style="103" customWidth="1"/>
    <col min="5881" max="5881" width="6" style="103" customWidth="1"/>
    <col min="5882" max="5882" width="9.140625" style="103"/>
    <col min="5883" max="5883" width="24.140625" style="103" bestFit="1" customWidth="1"/>
    <col min="5884" max="5884" width="6.5703125" style="103" customWidth="1"/>
    <col min="5885" max="5885" width="4.42578125" style="103" bestFit="1" customWidth="1"/>
    <col min="5886" max="5887" width="3.28515625" style="103" bestFit="1" customWidth="1"/>
    <col min="5888" max="5888" width="4.85546875" style="103" customWidth="1"/>
    <col min="5889" max="5889" width="6.5703125" style="103" customWidth="1"/>
    <col min="5890" max="5890" width="5.85546875" style="103" customWidth="1"/>
    <col min="5891" max="5891" width="7.5703125" style="103" customWidth="1"/>
    <col min="5892" max="5892" width="6" style="103" customWidth="1"/>
    <col min="5893" max="5893" width="4.85546875" style="103" customWidth="1"/>
    <col min="5894" max="5894" width="4.85546875" style="103" bestFit="1" customWidth="1"/>
    <col min="5895" max="5895" width="5.28515625" style="103" bestFit="1" customWidth="1"/>
    <col min="5896" max="5896" width="5.28515625" style="103" customWidth="1"/>
    <col min="5897" max="5898" width="9.140625" style="103"/>
    <col min="5899" max="5899" width="6.5703125" style="103" customWidth="1"/>
    <col min="5900" max="5900" width="4.42578125" style="103" bestFit="1" customWidth="1"/>
    <col min="5901" max="5902" width="3.28515625" style="103" bestFit="1" customWidth="1"/>
    <col min="5903" max="5903" width="4.85546875" style="103" customWidth="1"/>
    <col min="5904" max="5904" width="6.5703125" style="103" customWidth="1"/>
    <col min="5905" max="5905" width="5.85546875" style="103" customWidth="1"/>
    <col min="5906" max="5906" width="7.5703125" style="103" customWidth="1"/>
    <col min="5907" max="5907" width="6" style="103" customWidth="1"/>
    <col min="5908" max="5908" width="4.85546875" style="103" customWidth="1"/>
    <col min="5909" max="5909" width="4.85546875" style="103" bestFit="1" customWidth="1"/>
    <col min="5910" max="5910" width="5.28515625" style="103" bestFit="1" customWidth="1"/>
    <col min="5911" max="5911" width="5.28515625" style="103" customWidth="1"/>
    <col min="5912" max="5913" width="9.140625" style="103"/>
    <col min="5914" max="5914" width="6.5703125" style="103" customWidth="1"/>
    <col min="5915" max="5915" width="4.42578125" style="103" bestFit="1" customWidth="1"/>
    <col min="5916" max="5917" width="3.28515625" style="103" bestFit="1" customWidth="1"/>
    <col min="5918" max="5918" width="4.85546875" style="103" customWidth="1"/>
    <col min="5919" max="5919" width="6.5703125" style="103" customWidth="1"/>
    <col min="5920" max="5920" width="5.85546875" style="103" customWidth="1"/>
    <col min="5921" max="5921" width="7.5703125" style="103" customWidth="1"/>
    <col min="5922" max="5922" width="6" style="103" customWidth="1"/>
    <col min="5923" max="5923" width="4.85546875" style="103" customWidth="1"/>
    <col min="5924" max="5924" width="4.85546875" style="103" bestFit="1" customWidth="1"/>
    <col min="5925" max="5925" width="5.28515625" style="103" bestFit="1" customWidth="1"/>
    <col min="5926" max="5926" width="5.28515625" style="103" customWidth="1"/>
    <col min="5927" max="5928" width="9.140625" style="103"/>
    <col min="5929" max="5929" width="6.5703125" style="103" customWidth="1"/>
    <col min="5930" max="5930" width="4.42578125" style="103" bestFit="1" customWidth="1"/>
    <col min="5931" max="5932" width="3.28515625" style="103" bestFit="1" customWidth="1"/>
    <col min="5933" max="5933" width="4.85546875" style="103" customWidth="1"/>
    <col min="5934" max="5934" width="6.5703125" style="103" customWidth="1"/>
    <col min="5935" max="5935" width="5.85546875" style="103" customWidth="1"/>
    <col min="5936" max="5936" width="7.5703125" style="103" customWidth="1"/>
    <col min="5937" max="5937" width="6" style="103" customWidth="1"/>
    <col min="5938" max="5938" width="4.85546875" style="103" customWidth="1"/>
    <col min="5939" max="5939" width="4.85546875" style="103" bestFit="1" customWidth="1"/>
    <col min="5940" max="5940" width="5.28515625" style="103" bestFit="1" customWidth="1"/>
    <col min="5941" max="5941" width="5.28515625" style="103" customWidth="1"/>
    <col min="5942" max="5943" width="9.140625" style="103"/>
    <col min="5944" max="5944" width="6.5703125" style="103" customWidth="1"/>
    <col min="5945" max="5945" width="4.42578125" style="103" bestFit="1" customWidth="1"/>
    <col min="5946" max="5947" width="3.28515625" style="103" bestFit="1" customWidth="1"/>
    <col min="5948" max="5948" width="4.85546875" style="103" customWidth="1"/>
    <col min="5949" max="5949" width="6.5703125" style="103" customWidth="1"/>
    <col min="5950" max="5950" width="5.85546875" style="103" customWidth="1"/>
    <col min="5951" max="5951" width="7.5703125" style="103" customWidth="1"/>
    <col min="5952" max="5952" width="6" style="103" customWidth="1"/>
    <col min="5953" max="5953" width="4.85546875" style="103" customWidth="1"/>
    <col min="5954" max="5954" width="4.85546875" style="103" bestFit="1" customWidth="1"/>
    <col min="5955" max="5955" width="5.28515625" style="103" bestFit="1" customWidth="1"/>
    <col min="5956" max="5956" width="5.28515625" style="103" customWidth="1"/>
    <col min="5957" max="5958" width="9.140625" style="103"/>
    <col min="5959" max="5959" width="6.5703125" style="103" customWidth="1"/>
    <col min="5960" max="5960" width="4.42578125" style="103" bestFit="1" customWidth="1"/>
    <col min="5961" max="5962" width="3.28515625" style="103" bestFit="1" customWidth="1"/>
    <col min="5963" max="5963" width="4.85546875" style="103" customWidth="1"/>
    <col min="5964" max="5964" width="6.5703125" style="103" customWidth="1"/>
    <col min="5965" max="5965" width="5.85546875" style="103" customWidth="1"/>
    <col min="5966" max="5966" width="7.5703125" style="103" customWidth="1"/>
    <col min="5967" max="5967" width="6" style="103" customWidth="1"/>
    <col min="5968" max="5968" width="4.85546875" style="103" customWidth="1"/>
    <col min="5969" max="5969" width="4.85546875" style="103" bestFit="1" customWidth="1"/>
    <col min="5970" max="5970" width="5.28515625" style="103" bestFit="1" customWidth="1"/>
    <col min="5971" max="5971" width="5.28515625" style="103" customWidth="1"/>
    <col min="5972" max="5973" width="9.140625" style="103"/>
    <col min="5974" max="5974" width="6.5703125" style="103" customWidth="1"/>
    <col min="5975" max="5975" width="4.42578125" style="103" bestFit="1" customWidth="1"/>
    <col min="5976" max="5977" width="3.28515625" style="103" bestFit="1" customWidth="1"/>
    <col min="5978" max="5978" width="4.85546875" style="103" customWidth="1"/>
    <col min="5979" max="5979" width="6.5703125" style="103" customWidth="1"/>
    <col min="5980" max="5980" width="5.85546875" style="103" customWidth="1"/>
    <col min="5981" max="5981" width="7.5703125" style="103" customWidth="1"/>
    <col min="5982" max="5982" width="6" style="103" customWidth="1"/>
    <col min="5983" max="5983" width="4.85546875" style="103" customWidth="1"/>
    <col min="5984" max="5984" width="4.85546875" style="103" bestFit="1" customWidth="1"/>
    <col min="5985" max="5985" width="5.28515625" style="103" bestFit="1" customWidth="1"/>
    <col min="5986" max="5986" width="5.28515625" style="103" customWidth="1"/>
    <col min="5987" max="5988" width="9.140625" style="103"/>
    <col min="5989" max="5989" width="6.5703125" style="103" customWidth="1"/>
    <col min="5990" max="5990" width="4.42578125" style="103" bestFit="1" customWidth="1"/>
    <col min="5991" max="5992" width="3.28515625" style="103" bestFit="1" customWidth="1"/>
    <col min="5993" max="5993" width="4.85546875" style="103" customWidth="1"/>
    <col min="5994" max="5994" width="6.5703125" style="103" customWidth="1"/>
    <col min="5995" max="5995" width="5.85546875" style="103" customWidth="1"/>
    <col min="5996" max="5996" width="7.5703125" style="103" customWidth="1"/>
    <col min="5997" max="5997" width="6" style="103" customWidth="1"/>
    <col min="5998" max="5998" width="4.85546875" style="103" customWidth="1"/>
    <col min="5999" max="5999" width="4.85546875" style="103" bestFit="1" customWidth="1"/>
    <col min="6000" max="6000" width="5.28515625" style="103" bestFit="1" customWidth="1"/>
    <col min="6001" max="6001" width="5.28515625" style="103" customWidth="1"/>
    <col min="6002" max="6003" width="9.140625" style="103"/>
    <col min="6004" max="6004" width="6.5703125" style="103" customWidth="1"/>
    <col min="6005" max="6005" width="4.42578125" style="103" bestFit="1" customWidth="1"/>
    <col min="6006" max="6007" width="3.28515625" style="103" bestFit="1" customWidth="1"/>
    <col min="6008" max="6008" width="4.85546875" style="103" customWidth="1"/>
    <col min="6009" max="6009" width="6.5703125" style="103" customWidth="1"/>
    <col min="6010" max="6010" width="5.85546875" style="103" customWidth="1"/>
    <col min="6011" max="6011" width="7.5703125" style="103" customWidth="1"/>
    <col min="6012" max="6012" width="6" style="103" customWidth="1"/>
    <col min="6013" max="6013" width="4.85546875" style="103" customWidth="1"/>
    <col min="6014" max="6014" width="4.85546875" style="103" bestFit="1" customWidth="1"/>
    <col min="6015" max="6015" width="5.28515625" style="103" bestFit="1" customWidth="1"/>
    <col min="6016" max="6016" width="5.28515625" style="103" customWidth="1"/>
    <col min="6017" max="6018" width="9.140625" style="103"/>
    <col min="6019" max="6019" width="6.5703125" style="103" customWidth="1"/>
    <col min="6020" max="6020" width="4.42578125" style="103" bestFit="1" customWidth="1"/>
    <col min="6021" max="6022" width="3.28515625" style="103" bestFit="1" customWidth="1"/>
    <col min="6023" max="6023" width="4.85546875" style="103" customWidth="1"/>
    <col min="6024" max="6024" width="6.5703125" style="103" customWidth="1"/>
    <col min="6025" max="6025" width="5.85546875" style="103" customWidth="1"/>
    <col min="6026" max="6026" width="7.5703125" style="103" customWidth="1"/>
    <col min="6027" max="6027" width="6" style="103" customWidth="1"/>
    <col min="6028" max="6028" width="4.85546875" style="103" customWidth="1"/>
    <col min="6029" max="6029" width="4.85546875" style="103" bestFit="1" customWidth="1"/>
    <col min="6030" max="6030" width="5.28515625" style="103" bestFit="1" customWidth="1"/>
    <col min="6031" max="6031" width="5.28515625" style="103" customWidth="1"/>
    <col min="6032" max="6033" width="9.140625" style="103"/>
    <col min="6034" max="6034" width="6.5703125" style="103" customWidth="1"/>
    <col min="6035" max="6035" width="4.42578125" style="103" bestFit="1" customWidth="1"/>
    <col min="6036" max="6037" width="3.28515625" style="103" bestFit="1" customWidth="1"/>
    <col min="6038" max="6038" width="4.85546875" style="103" customWidth="1"/>
    <col min="6039" max="6039" width="6.5703125" style="103" customWidth="1"/>
    <col min="6040" max="6040" width="5.85546875" style="103" customWidth="1"/>
    <col min="6041" max="6041" width="7.5703125" style="103" customWidth="1"/>
    <col min="6042" max="6042" width="6" style="103" customWidth="1"/>
    <col min="6043" max="6043" width="4.85546875" style="103" customWidth="1"/>
    <col min="6044" max="6044" width="4.85546875" style="103" bestFit="1" customWidth="1"/>
    <col min="6045" max="6045" width="5.28515625" style="103" bestFit="1" customWidth="1"/>
    <col min="6046" max="6046" width="5.28515625" style="103" customWidth="1"/>
    <col min="6047" max="6118" width="9.140625" style="103"/>
    <col min="6119" max="6119" width="6.5703125" style="103" customWidth="1"/>
    <col min="6120" max="6120" width="4.42578125" style="103" bestFit="1" customWidth="1"/>
    <col min="6121" max="6122" width="3.28515625" style="103" bestFit="1" customWidth="1"/>
    <col min="6123" max="6123" width="4.85546875" style="103" customWidth="1"/>
    <col min="6124" max="6124" width="6.5703125" style="103" customWidth="1"/>
    <col min="6125" max="6125" width="5.85546875" style="103" customWidth="1"/>
    <col min="6126" max="6126" width="7.5703125" style="103" customWidth="1"/>
    <col min="6127" max="6127" width="6" style="103" customWidth="1"/>
    <col min="6128" max="6128" width="4.85546875" style="103" customWidth="1"/>
    <col min="6129" max="6129" width="4.85546875" style="103" bestFit="1" customWidth="1"/>
    <col min="6130" max="6130" width="5.28515625" style="103" bestFit="1" customWidth="1"/>
    <col min="6131" max="6131" width="6.28515625" style="103" customWidth="1"/>
    <col min="6132" max="6136" width="8.7109375" style="103" customWidth="1"/>
    <col min="6137" max="6137" width="6" style="103" customWidth="1"/>
    <col min="6138" max="6138" width="9.140625" style="103"/>
    <col min="6139" max="6139" width="24.140625" style="103" bestFit="1" customWidth="1"/>
    <col min="6140" max="6140" width="6.5703125" style="103" customWidth="1"/>
    <col min="6141" max="6141" width="4.42578125" style="103" bestFit="1" customWidth="1"/>
    <col min="6142" max="6143" width="3.28515625" style="103" bestFit="1" customWidth="1"/>
    <col min="6144" max="6144" width="4.85546875" style="103" customWidth="1"/>
    <col min="6145" max="6145" width="6.5703125" style="103" customWidth="1"/>
    <col min="6146" max="6146" width="5.85546875" style="103" customWidth="1"/>
    <col min="6147" max="6147" width="7.5703125" style="103" customWidth="1"/>
    <col min="6148" max="6148" width="6" style="103" customWidth="1"/>
    <col min="6149" max="6149" width="4.85546875" style="103" customWidth="1"/>
    <col min="6150" max="6150" width="4.85546875" style="103" bestFit="1" customWidth="1"/>
    <col min="6151" max="6151" width="5.28515625" style="103" bestFit="1" customWidth="1"/>
    <col min="6152" max="6152" width="5.28515625" style="103" customWidth="1"/>
    <col min="6153" max="6154" width="9.140625" style="103"/>
    <col min="6155" max="6155" width="6.5703125" style="103" customWidth="1"/>
    <col min="6156" max="6156" width="4.42578125" style="103" bestFit="1" customWidth="1"/>
    <col min="6157" max="6158" width="3.28515625" style="103" bestFit="1" customWidth="1"/>
    <col min="6159" max="6159" width="4.85546875" style="103" customWidth="1"/>
    <col min="6160" max="6160" width="6.5703125" style="103" customWidth="1"/>
    <col min="6161" max="6161" width="5.85546875" style="103" customWidth="1"/>
    <col min="6162" max="6162" width="7.5703125" style="103" customWidth="1"/>
    <col min="6163" max="6163" width="6" style="103" customWidth="1"/>
    <col min="6164" max="6164" width="4.85546875" style="103" customWidth="1"/>
    <col min="6165" max="6165" width="4.85546875" style="103" bestFit="1" customWidth="1"/>
    <col min="6166" max="6166" width="5.28515625" style="103" bestFit="1" customWidth="1"/>
    <col min="6167" max="6167" width="5.28515625" style="103" customWidth="1"/>
    <col min="6168" max="6169" width="9.140625" style="103"/>
    <col min="6170" max="6170" width="6.5703125" style="103" customWidth="1"/>
    <col min="6171" max="6171" width="4.42578125" style="103" bestFit="1" customWidth="1"/>
    <col min="6172" max="6173" width="3.28515625" style="103" bestFit="1" customWidth="1"/>
    <col min="6174" max="6174" width="4.85546875" style="103" customWidth="1"/>
    <col min="6175" max="6175" width="6.5703125" style="103" customWidth="1"/>
    <col min="6176" max="6176" width="5.85546875" style="103" customWidth="1"/>
    <col min="6177" max="6177" width="7.5703125" style="103" customWidth="1"/>
    <col min="6178" max="6178" width="6" style="103" customWidth="1"/>
    <col min="6179" max="6179" width="4.85546875" style="103" customWidth="1"/>
    <col min="6180" max="6180" width="4.85546875" style="103" bestFit="1" customWidth="1"/>
    <col min="6181" max="6181" width="5.28515625" style="103" bestFit="1" customWidth="1"/>
    <col min="6182" max="6182" width="5.28515625" style="103" customWidth="1"/>
    <col min="6183" max="6184" width="9.140625" style="103"/>
    <col min="6185" max="6185" width="6.5703125" style="103" customWidth="1"/>
    <col min="6186" max="6186" width="4.42578125" style="103" bestFit="1" customWidth="1"/>
    <col min="6187" max="6188" width="3.28515625" style="103" bestFit="1" customWidth="1"/>
    <col min="6189" max="6189" width="4.85546875" style="103" customWidth="1"/>
    <col min="6190" max="6190" width="6.5703125" style="103" customWidth="1"/>
    <col min="6191" max="6191" width="5.85546875" style="103" customWidth="1"/>
    <col min="6192" max="6192" width="7.5703125" style="103" customWidth="1"/>
    <col min="6193" max="6193" width="6" style="103" customWidth="1"/>
    <col min="6194" max="6194" width="4.85546875" style="103" customWidth="1"/>
    <col min="6195" max="6195" width="4.85546875" style="103" bestFit="1" customWidth="1"/>
    <col min="6196" max="6196" width="5.28515625" style="103" bestFit="1" customWidth="1"/>
    <col min="6197" max="6197" width="5.28515625" style="103" customWidth="1"/>
    <col min="6198" max="6199" width="9.140625" style="103"/>
    <col min="6200" max="6200" width="6.5703125" style="103" customWidth="1"/>
    <col min="6201" max="6201" width="4.42578125" style="103" bestFit="1" customWidth="1"/>
    <col min="6202" max="6203" width="3.28515625" style="103" bestFit="1" customWidth="1"/>
    <col min="6204" max="6204" width="4.85546875" style="103" customWidth="1"/>
    <col min="6205" max="6205" width="6.5703125" style="103" customWidth="1"/>
    <col min="6206" max="6206" width="5.85546875" style="103" customWidth="1"/>
    <col min="6207" max="6207" width="7.5703125" style="103" customWidth="1"/>
    <col min="6208" max="6208" width="6" style="103" customWidth="1"/>
    <col min="6209" max="6209" width="4.85546875" style="103" customWidth="1"/>
    <col min="6210" max="6210" width="4.85546875" style="103" bestFit="1" customWidth="1"/>
    <col min="6211" max="6211" width="5.28515625" style="103" bestFit="1" customWidth="1"/>
    <col min="6212" max="6212" width="5.28515625" style="103" customWidth="1"/>
    <col min="6213" max="6214" width="9.140625" style="103"/>
    <col min="6215" max="6215" width="6.5703125" style="103" customWidth="1"/>
    <col min="6216" max="6216" width="4.42578125" style="103" bestFit="1" customWidth="1"/>
    <col min="6217" max="6218" width="3.28515625" style="103" bestFit="1" customWidth="1"/>
    <col min="6219" max="6219" width="4.85546875" style="103" customWidth="1"/>
    <col min="6220" max="6220" width="6.5703125" style="103" customWidth="1"/>
    <col min="6221" max="6221" width="5.85546875" style="103" customWidth="1"/>
    <col min="6222" max="6222" width="7.5703125" style="103" customWidth="1"/>
    <col min="6223" max="6223" width="6" style="103" customWidth="1"/>
    <col min="6224" max="6224" width="4.85546875" style="103" customWidth="1"/>
    <col min="6225" max="6225" width="4.85546875" style="103" bestFit="1" customWidth="1"/>
    <col min="6226" max="6226" width="5.28515625" style="103" bestFit="1" customWidth="1"/>
    <col min="6227" max="6227" width="5.28515625" style="103" customWidth="1"/>
    <col min="6228" max="6229" width="9.140625" style="103"/>
    <col min="6230" max="6230" width="6.5703125" style="103" customWidth="1"/>
    <col min="6231" max="6231" width="4.42578125" style="103" bestFit="1" customWidth="1"/>
    <col min="6232" max="6233" width="3.28515625" style="103" bestFit="1" customWidth="1"/>
    <col min="6234" max="6234" width="4.85546875" style="103" customWidth="1"/>
    <col min="6235" max="6235" width="6.5703125" style="103" customWidth="1"/>
    <col min="6236" max="6236" width="5.85546875" style="103" customWidth="1"/>
    <col min="6237" max="6237" width="7.5703125" style="103" customWidth="1"/>
    <col min="6238" max="6238" width="6" style="103" customWidth="1"/>
    <col min="6239" max="6239" width="4.85546875" style="103" customWidth="1"/>
    <col min="6240" max="6240" width="4.85546875" style="103" bestFit="1" customWidth="1"/>
    <col min="6241" max="6241" width="5.28515625" style="103" bestFit="1" customWidth="1"/>
    <col min="6242" max="6242" width="5.28515625" style="103" customWidth="1"/>
    <col min="6243" max="6244" width="9.140625" style="103"/>
    <col min="6245" max="6245" width="6.5703125" style="103" customWidth="1"/>
    <col min="6246" max="6246" width="4.42578125" style="103" bestFit="1" customWidth="1"/>
    <col min="6247" max="6248" width="3.28515625" style="103" bestFit="1" customWidth="1"/>
    <col min="6249" max="6249" width="4.85546875" style="103" customWidth="1"/>
    <col min="6250" max="6250" width="6.5703125" style="103" customWidth="1"/>
    <col min="6251" max="6251" width="5.85546875" style="103" customWidth="1"/>
    <col min="6252" max="6252" width="7.5703125" style="103" customWidth="1"/>
    <col min="6253" max="6253" width="6" style="103" customWidth="1"/>
    <col min="6254" max="6254" width="4.85546875" style="103" customWidth="1"/>
    <col min="6255" max="6255" width="4.85546875" style="103" bestFit="1" customWidth="1"/>
    <col min="6256" max="6256" width="5.28515625" style="103" bestFit="1" customWidth="1"/>
    <col min="6257" max="6257" width="5.28515625" style="103" customWidth="1"/>
    <col min="6258" max="6259" width="9.140625" style="103"/>
    <col min="6260" max="6260" width="6.5703125" style="103" customWidth="1"/>
    <col min="6261" max="6261" width="4.42578125" style="103" bestFit="1" customWidth="1"/>
    <col min="6262" max="6263" width="3.28515625" style="103" bestFit="1" customWidth="1"/>
    <col min="6264" max="6264" width="4.85546875" style="103" customWidth="1"/>
    <col min="6265" max="6265" width="6.5703125" style="103" customWidth="1"/>
    <col min="6266" max="6266" width="5.85546875" style="103" customWidth="1"/>
    <col min="6267" max="6267" width="7.5703125" style="103" customWidth="1"/>
    <col min="6268" max="6268" width="6" style="103" customWidth="1"/>
    <col min="6269" max="6269" width="4.85546875" style="103" customWidth="1"/>
    <col min="6270" max="6270" width="4.85546875" style="103" bestFit="1" customWidth="1"/>
    <col min="6271" max="6271" width="5.28515625" style="103" bestFit="1" customWidth="1"/>
    <col min="6272" max="6272" width="5.28515625" style="103" customWidth="1"/>
    <col min="6273" max="6274" width="9.140625" style="103"/>
    <col min="6275" max="6275" width="6.5703125" style="103" customWidth="1"/>
    <col min="6276" max="6276" width="4.42578125" style="103" bestFit="1" customWidth="1"/>
    <col min="6277" max="6278" width="3.28515625" style="103" bestFit="1" customWidth="1"/>
    <col min="6279" max="6279" width="4.85546875" style="103" customWidth="1"/>
    <col min="6280" max="6280" width="6.5703125" style="103" customWidth="1"/>
    <col min="6281" max="6281" width="5.85546875" style="103" customWidth="1"/>
    <col min="6282" max="6282" width="7.5703125" style="103" customWidth="1"/>
    <col min="6283" max="6283" width="6" style="103" customWidth="1"/>
    <col min="6284" max="6284" width="4.85546875" style="103" customWidth="1"/>
    <col min="6285" max="6285" width="4.85546875" style="103" bestFit="1" customWidth="1"/>
    <col min="6286" max="6286" width="5.28515625" style="103" bestFit="1" customWidth="1"/>
    <col min="6287" max="6287" width="5.28515625" style="103" customWidth="1"/>
    <col min="6288" max="6289" width="9.140625" style="103"/>
    <col min="6290" max="6290" width="6.5703125" style="103" customWidth="1"/>
    <col min="6291" max="6291" width="4.42578125" style="103" bestFit="1" customWidth="1"/>
    <col min="6292" max="6293" width="3.28515625" style="103" bestFit="1" customWidth="1"/>
    <col min="6294" max="6294" width="4.85546875" style="103" customWidth="1"/>
    <col min="6295" max="6295" width="6.5703125" style="103" customWidth="1"/>
    <col min="6296" max="6296" width="5.85546875" style="103" customWidth="1"/>
    <col min="6297" max="6297" width="7.5703125" style="103" customWidth="1"/>
    <col min="6298" max="6298" width="6" style="103" customWidth="1"/>
    <col min="6299" max="6299" width="4.85546875" style="103" customWidth="1"/>
    <col min="6300" max="6300" width="4.85546875" style="103" bestFit="1" customWidth="1"/>
    <col min="6301" max="6301" width="5.28515625" style="103" bestFit="1" customWidth="1"/>
    <col min="6302" max="6302" width="5.28515625" style="103" customWidth="1"/>
    <col min="6303" max="6374" width="9.140625" style="103"/>
    <col min="6375" max="6375" width="6.5703125" style="103" customWidth="1"/>
    <col min="6376" max="6376" width="4.42578125" style="103" bestFit="1" customWidth="1"/>
    <col min="6377" max="6378" width="3.28515625" style="103" bestFit="1" customWidth="1"/>
    <col min="6379" max="6379" width="4.85546875" style="103" customWidth="1"/>
    <col min="6380" max="6380" width="6.5703125" style="103" customWidth="1"/>
    <col min="6381" max="6381" width="5.85546875" style="103" customWidth="1"/>
    <col min="6382" max="6382" width="7.5703125" style="103" customWidth="1"/>
    <col min="6383" max="6383" width="6" style="103" customWidth="1"/>
    <col min="6384" max="6384" width="4.85546875" style="103" customWidth="1"/>
    <col min="6385" max="6385" width="4.85546875" style="103" bestFit="1" customWidth="1"/>
    <col min="6386" max="6386" width="5.28515625" style="103" bestFit="1" customWidth="1"/>
    <col min="6387" max="6387" width="6.28515625" style="103" customWidth="1"/>
    <col min="6388" max="6392" width="8.7109375" style="103" customWidth="1"/>
    <col min="6393" max="6393" width="6" style="103" customWidth="1"/>
    <col min="6394" max="6394" width="9.140625" style="103"/>
    <col min="6395" max="6395" width="24.140625" style="103" bestFit="1" customWidth="1"/>
    <col min="6396" max="6396" width="6.5703125" style="103" customWidth="1"/>
    <col min="6397" max="6397" width="4.42578125" style="103" bestFit="1" customWidth="1"/>
    <col min="6398" max="6399" width="3.28515625" style="103" bestFit="1" customWidth="1"/>
    <col min="6400" max="6400" width="4.85546875" style="103" customWidth="1"/>
    <col min="6401" max="6401" width="6.5703125" style="103" customWidth="1"/>
    <col min="6402" max="6402" width="5.85546875" style="103" customWidth="1"/>
    <col min="6403" max="6403" width="7.5703125" style="103" customWidth="1"/>
    <col min="6404" max="6404" width="6" style="103" customWidth="1"/>
    <col min="6405" max="6405" width="4.85546875" style="103" customWidth="1"/>
    <col min="6406" max="6406" width="4.85546875" style="103" bestFit="1" customWidth="1"/>
    <col min="6407" max="6407" width="5.28515625" style="103" bestFit="1" customWidth="1"/>
    <col min="6408" max="6408" width="5.28515625" style="103" customWidth="1"/>
    <col min="6409" max="6410" width="9.140625" style="103"/>
    <col min="6411" max="6411" width="6.5703125" style="103" customWidth="1"/>
    <col min="6412" max="6412" width="4.42578125" style="103" bestFit="1" customWidth="1"/>
    <col min="6413" max="6414" width="3.28515625" style="103" bestFit="1" customWidth="1"/>
    <col min="6415" max="6415" width="4.85546875" style="103" customWidth="1"/>
    <col min="6416" max="6416" width="6.5703125" style="103" customWidth="1"/>
    <col min="6417" max="6417" width="5.85546875" style="103" customWidth="1"/>
    <col min="6418" max="6418" width="7.5703125" style="103" customWidth="1"/>
    <col min="6419" max="6419" width="6" style="103" customWidth="1"/>
    <col min="6420" max="6420" width="4.85546875" style="103" customWidth="1"/>
    <col min="6421" max="6421" width="4.85546875" style="103" bestFit="1" customWidth="1"/>
    <col min="6422" max="6422" width="5.28515625" style="103" bestFit="1" customWidth="1"/>
    <col min="6423" max="6423" width="5.28515625" style="103" customWidth="1"/>
    <col min="6424" max="6425" width="9.140625" style="103"/>
    <col min="6426" max="6426" width="6.5703125" style="103" customWidth="1"/>
    <col min="6427" max="6427" width="4.42578125" style="103" bestFit="1" customWidth="1"/>
    <col min="6428" max="6429" width="3.28515625" style="103" bestFit="1" customWidth="1"/>
    <col min="6430" max="6430" width="4.85546875" style="103" customWidth="1"/>
    <col min="6431" max="6431" width="6.5703125" style="103" customWidth="1"/>
    <col min="6432" max="6432" width="5.85546875" style="103" customWidth="1"/>
    <col min="6433" max="6433" width="7.5703125" style="103" customWidth="1"/>
    <col min="6434" max="6434" width="6" style="103" customWidth="1"/>
    <col min="6435" max="6435" width="4.85546875" style="103" customWidth="1"/>
    <col min="6436" max="6436" width="4.85546875" style="103" bestFit="1" customWidth="1"/>
    <col min="6437" max="6437" width="5.28515625" style="103" bestFit="1" customWidth="1"/>
    <col min="6438" max="6438" width="5.28515625" style="103" customWidth="1"/>
    <col min="6439" max="6440" width="9.140625" style="103"/>
    <col min="6441" max="6441" width="6.5703125" style="103" customWidth="1"/>
    <col min="6442" max="6442" width="4.42578125" style="103" bestFit="1" customWidth="1"/>
    <col min="6443" max="6444" width="3.28515625" style="103" bestFit="1" customWidth="1"/>
    <col min="6445" max="6445" width="4.85546875" style="103" customWidth="1"/>
    <col min="6446" max="6446" width="6.5703125" style="103" customWidth="1"/>
    <col min="6447" max="6447" width="5.85546875" style="103" customWidth="1"/>
    <col min="6448" max="6448" width="7.5703125" style="103" customWidth="1"/>
    <col min="6449" max="6449" width="6" style="103" customWidth="1"/>
    <col min="6450" max="6450" width="4.85546875" style="103" customWidth="1"/>
    <col min="6451" max="6451" width="4.85546875" style="103" bestFit="1" customWidth="1"/>
    <col min="6452" max="6452" width="5.28515625" style="103" bestFit="1" customWidth="1"/>
    <col min="6453" max="6453" width="5.28515625" style="103" customWidth="1"/>
    <col min="6454" max="6455" width="9.140625" style="103"/>
    <col min="6456" max="6456" width="6.5703125" style="103" customWidth="1"/>
    <col min="6457" max="6457" width="4.42578125" style="103" bestFit="1" customWidth="1"/>
    <col min="6458" max="6459" width="3.28515625" style="103" bestFit="1" customWidth="1"/>
    <col min="6460" max="6460" width="4.85546875" style="103" customWidth="1"/>
    <col min="6461" max="6461" width="6.5703125" style="103" customWidth="1"/>
    <col min="6462" max="6462" width="5.85546875" style="103" customWidth="1"/>
    <col min="6463" max="6463" width="7.5703125" style="103" customWidth="1"/>
    <col min="6464" max="6464" width="6" style="103" customWidth="1"/>
    <col min="6465" max="6465" width="4.85546875" style="103" customWidth="1"/>
    <col min="6466" max="6466" width="4.85546875" style="103" bestFit="1" customWidth="1"/>
    <col min="6467" max="6467" width="5.28515625" style="103" bestFit="1" customWidth="1"/>
    <col min="6468" max="6468" width="5.28515625" style="103" customWidth="1"/>
    <col min="6469" max="6470" width="9.140625" style="103"/>
    <col min="6471" max="6471" width="6.5703125" style="103" customWidth="1"/>
    <col min="6472" max="6472" width="4.42578125" style="103" bestFit="1" customWidth="1"/>
    <col min="6473" max="6474" width="3.28515625" style="103" bestFit="1" customWidth="1"/>
    <col min="6475" max="6475" width="4.85546875" style="103" customWidth="1"/>
    <col min="6476" max="6476" width="6.5703125" style="103" customWidth="1"/>
    <col min="6477" max="6477" width="5.85546875" style="103" customWidth="1"/>
    <col min="6478" max="6478" width="7.5703125" style="103" customWidth="1"/>
    <col min="6479" max="6479" width="6" style="103" customWidth="1"/>
    <col min="6480" max="6480" width="4.85546875" style="103" customWidth="1"/>
    <col min="6481" max="6481" width="4.85546875" style="103" bestFit="1" customWidth="1"/>
    <col min="6482" max="6482" width="5.28515625" style="103" bestFit="1" customWidth="1"/>
    <col min="6483" max="6483" width="5.28515625" style="103" customWidth="1"/>
    <col min="6484" max="6485" width="9.140625" style="103"/>
    <col min="6486" max="6486" width="6.5703125" style="103" customWidth="1"/>
    <col min="6487" max="6487" width="4.42578125" style="103" bestFit="1" customWidth="1"/>
    <col min="6488" max="6489" width="3.28515625" style="103" bestFit="1" customWidth="1"/>
    <col min="6490" max="6490" width="4.85546875" style="103" customWidth="1"/>
    <col min="6491" max="6491" width="6.5703125" style="103" customWidth="1"/>
    <col min="6492" max="6492" width="5.85546875" style="103" customWidth="1"/>
    <col min="6493" max="6493" width="7.5703125" style="103" customWidth="1"/>
    <col min="6494" max="6494" width="6" style="103" customWidth="1"/>
    <col min="6495" max="6495" width="4.85546875" style="103" customWidth="1"/>
    <col min="6496" max="6496" width="4.85546875" style="103" bestFit="1" customWidth="1"/>
    <col min="6497" max="6497" width="5.28515625" style="103" bestFit="1" customWidth="1"/>
    <col min="6498" max="6498" width="5.28515625" style="103" customWidth="1"/>
    <col min="6499" max="6500" width="9.140625" style="103"/>
    <col min="6501" max="6501" width="6.5703125" style="103" customWidth="1"/>
    <col min="6502" max="6502" width="4.42578125" style="103" bestFit="1" customWidth="1"/>
    <col min="6503" max="6504" width="3.28515625" style="103" bestFit="1" customWidth="1"/>
    <col min="6505" max="6505" width="4.85546875" style="103" customWidth="1"/>
    <col min="6506" max="6506" width="6.5703125" style="103" customWidth="1"/>
    <col min="6507" max="6507" width="5.85546875" style="103" customWidth="1"/>
    <col min="6508" max="6508" width="7.5703125" style="103" customWidth="1"/>
    <col min="6509" max="6509" width="6" style="103" customWidth="1"/>
    <col min="6510" max="6510" width="4.85546875" style="103" customWidth="1"/>
    <col min="6511" max="6511" width="4.85546875" style="103" bestFit="1" customWidth="1"/>
    <col min="6512" max="6512" width="5.28515625" style="103" bestFit="1" customWidth="1"/>
    <col min="6513" max="6513" width="5.28515625" style="103" customWidth="1"/>
    <col min="6514" max="6515" width="9.140625" style="103"/>
    <col min="6516" max="6516" width="6.5703125" style="103" customWidth="1"/>
    <col min="6517" max="6517" width="4.42578125" style="103" bestFit="1" customWidth="1"/>
    <col min="6518" max="6519" width="3.28515625" style="103" bestFit="1" customWidth="1"/>
    <col min="6520" max="6520" width="4.85546875" style="103" customWidth="1"/>
    <col min="6521" max="6521" width="6.5703125" style="103" customWidth="1"/>
    <col min="6522" max="6522" width="5.85546875" style="103" customWidth="1"/>
    <col min="6523" max="6523" width="7.5703125" style="103" customWidth="1"/>
    <col min="6524" max="6524" width="6" style="103" customWidth="1"/>
    <col min="6525" max="6525" width="4.85546875" style="103" customWidth="1"/>
    <col min="6526" max="6526" width="4.85546875" style="103" bestFit="1" customWidth="1"/>
    <col min="6527" max="6527" width="5.28515625" style="103" bestFit="1" customWidth="1"/>
    <col min="6528" max="6528" width="5.28515625" style="103" customWidth="1"/>
    <col min="6529" max="6530" width="9.140625" style="103"/>
    <col min="6531" max="6531" width="6.5703125" style="103" customWidth="1"/>
    <col min="6532" max="6532" width="4.42578125" style="103" bestFit="1" customWidth="1"/>
    <col min="6533" max="6534" width="3.28515625" style="103" bestFit="1" customWidth="1"/>
    <col min="6535" max="6535" width="4.85546875" style="103" customWidth="1"/>
    <col min="6536" max="6536" width="6.5703125" style="103" customWidth="1"/>
    <col min="6537" max="6537" width="5.85546875" style="103" customWidth="1"/>
    <col min="6538" max="6538" width="7.5703125" style="103" customWidth="1"/>
    <col min="6539" max="6539" width="6" style="103" customWidth="1"/>
    <col min="6540" max="6540" width="4.85546875" style="103" customWidth="1"/>
    <col min="6541" max="6541" width="4.85546875" style="103" bestFit="1" customWidth="1"/>
    <col min="6542" max="6542" width="5.28515625" style="103" bestFit="1" customWidth="1"/>
    <col min="6543" max="6543" width="5.28515625" style="103" customWidth="1"/>
    <col min="6544" max="6545" width="9.140625" style="103"/>
    <col min="6546" max="6546" width="6.5703125" style="103" customWidth="1"/>
    <col min="6547" max="6547" width="4.42578125" style="103" bestFit="1" customWidth="1"/>
    <col min="6548" max="6549" width="3.28515625" style="103" bestFit="1" customWidth="1"/>
    <col min="6550" max="6550" width="4.85546875" style="103" customWidth="1"/>
    <col min="6551" max="6551" width="6.5703125" style="103" customWidth="1"/>
    <col min="6552" max="6552" width="5.85546875" style="103" customWidth="1"/>
    <col min="6553" max="6553" width="7.5703125" style="103" customWidth="1"/>
    <col min="6554" max="6554" width="6" style="103" customWidth="1"/>
    <col min="6555" max="6555" width="4.85546875" style="103" customWidth="1"/>
    <col min="6556" max="6556" width="4.85546875" style="103" bestFit="1" customWidth="1"/>
    <col min="6557" max="6557" width="5.28515625" style="103" bestFit="1" customWidth="1"/>
    <col min="6558" max="6558" width="5.28515625" style="103" customWidth="1"/>
    <col min="6559" max="6630" width="9.140625" style="103"/>
    <col min="6631" max="6631" width="6.5703125" style="103" customWidth="1"/>
    <col min="6632" max="6632" width="4.42578125" style="103" bestFit="1" customWidth="1"/>
    <col min="6633" max="6634" width="3.28515625" style="103" bestFit="1" customWidth="1"/>
    <col min="6635" max="6635" width="4.85546875" style="103" customWidth="1"/>
    <col min="6636" max="6636" width="6.5703125" style="103" customWidth="1"/>
    <col min="6637" max="6637" width="5.85546875" style="103" customWidth="1"/>
    <col min="6638" max="6638" width="7.5703125" style="103" customWidth="1"/>
    <col min="6639" max="6639" width="6" style="103" customWidth="1"/>
    <col min="6640" max="6640" width="4.85546875" style="103" customWidth="1"/>
    <col min="6641" max="6641" width="4.85546875" style="103" bestFit="1" customWidth="1"/>
    <col min="6642" max="6642" width="5.28515625" style="103" bestFit="1" customWidth="1"/>
    <col min="6643" max="6643" width="6.28515625" style="103" customWidth="1"/>
    <col min="6644" max="6648" width="8.7109375" style="103" customWidth="1"/>
    <col min="6649" max="6649" width="6" style="103" customWidth="1"/>
    <col min="6650" max="6650" width="9.140625" style="103"/>
    <col min="6651" max="6651" width="24.140625" style="103" bestFit="1" customWidth="1"/>
    <col min="6652" max="6652" width="6.5703125" style="103" customWidth="1"/>
    <col min="6653" max="6653" width="4.42578125" style="103" bestFit="1" customWidth="1"/>
    <col min="6654" max="6655" width="3.28515625" style="103" bestFit="1" customWidth="1"/>
    <col min="6656" max="6656" width="4.85546875" style="103" customWidth="1"/>
    <col min="6657" max="6657" width="6.5703125" style="103" customWidth="1"/>
    <col min="6658" max="6658" width="5.85546875" style="103" customWidth="1"/>
    <col min="6659" max="6659" width="7.5703125" style="103" customWidth="1"/>
    <col min="6660" max="6660" width="6" style="103" customWidth="1"/>
    <col min="6661" max="6661" width="4.85546875" style="103" customWidth="1"/>
    <col min="6662" max="6662" width="4.85546875" style="103" bestFit="1" customWidth="1"/>
    <col min="6663" max="6663" width="5.28515625" style="103" bestFit="1" customWidth="1"/>
    <col min="6664" max="6664" width="5.28515625" style="103" customWidth="1"/>
    <col min="6665" max="6666" width="9.140625" style="103"/>
    <col min="6667" max="6667" width="6.5703125" style="103" customWidth="1"/>
    <col min="6668" max="6668" width="4.42578125" style="103" bestFit="1" customWidth="1"/>
    <col min="6669" max="6670" width="3.28515625" style="103" bestFit="1" customWidth="1"/>
    <col min="6671" max="6671" width="4.85546875" style="103" customWidth="1"/>
    <col min="6672" max="6672" width="6.5703125" style="103" customWidth="1"/>
    <col min="6673" max="6673" width="5.85546875" style="103" customWidth="1"/>
    <col min="6674" max="6674" width="7.5703125" style="103" customWidth="1"/>
    <col min="6675" max="6675" width="6" style="103" customWidth="1"/>
    <col min="6676" max="6676" width="4.85546875" style="103" customWidth="1"/>
    <col min="6677" max="6677" width="4.85546875" style="103" bestFit="1" customWidth="1"/>
    <col min="6678" max="6678" width="5.28515625" style="103" bestFit="1" customWidth="1"/>
    <col min="6679" max="6679" width="5.28515625" style="103" customWidth="1"/>
    <col min="6680" max="6681" width="9.140625" style="103"/>
    <col min="6682" max="6682" width="6.5703125" style="103" customWidth="1"/>
    <col min="6683" max="6683" width="4.42578125" style="103" bestFit="1" customWidth="1"/>
    <col min="6684" max="6685" width="3.28515625" style="103" bestFit="1" customWidth="1"/>
    <col min="6686" max="6686" width="4.85546875" style="103" customWidth="1"/>
    <col min="6687" max="6687" width="6.5703125" style="103" customWidth="1"/>
    <col min="6688" max="6688" width="5.85546875" style="103" customWidth="1"/>
    <col min="6689" max="6689" width="7.5703125" style="103" customWidth="1"/>
    <col min="6690" max="6690" width="6" style="103" customWidth="1"/>
    <col min="6691" max="6691" width="4.85546875" style="103" customWidth="1"/>
    <col min="6692" max="6692" width="4.85546875" style="103" bestFit="1" customWidth="1"/>
    <col min="6693" max="6693" width="5.28515625" style="103" bestFit="1" customWidth="1"/>
    <col min="6694" max="6694" width="5.28515625" style="103" customWidth="1"/>
    <col min="6695" max="6696" width="9.140625" style="103"/>
    <col min="6697" max="6697" width="6.5703125" style="103" customWidth="1"/>
    <col min="6698" max="6698" width="4.42578125" style="103" bestFit="1" customWidth="1"/>
    <col min="6699" max="6700" width="3.28515625" style="103" bestFit="1" customWidth="1"/>
    <col min="6701" max="6701" width="4.85546875" style="103" customWidth="1"/>
    <col min="6702" max="6702" width="6.5703125" style="103" customWidth="1"/>
    <col min="6703" max="6703" width="5.85546875" style="103" customWidth="1"/>
    <col min="6704" max="6704" width="7.5703125" style="103" customWidth="1"/>
    <col min="6705" max="6705" width="6" style="103" customWidth="1"/>
    <col min="6706" max="6706" width="4.85546875" style="103" customWidth="1"/>
    <col min="6707" max="6707" width="4.85546875" style="103" bestFit="1" customWidth="1"/>
    <col min="6708" max="6708" width="5.28515625" style="103" bestFit="1" customWidth="1"/>
    <col min="6709" max="6709" width="5.28515625" style="103" customWidth="1"/>
    <col min="6710" max="6711" width="9.140625" style="103"/>
    <col min="6712" max="6712" width="6.5703125" style="103" customWidth="1"/>
    <col min="6713" max="6713" width="4.42578125" style="103" bestFit="1" customWidth="1"/>
    <col min="6714" max="6715" width="3.28515625" style="103" bestFit="1" customWidth="1"/>
    <col min="6716" max="6716" width="4.85546875" style="103" customWidth="1"/>
    <col min="6717" max="6717" width="6.5703125" style="103" customWidth="1"/>
    <col min="6718" max="6718" width="5.85546875" style="103" customWidth="1"/>
    <col min="6719" max="6719" width="7.5703125" style="103" customWidth="1"/>
    <col min="6720" max="6720" width="6" style="103" customWidth="1"/>
    <col min="6721" max="6721" width="4.85546875" style="103" customWidth="1"/>
    <col min="6722" max="6722" width="4.85546875" style="103" bestFit="1" customWidth="1"/>
    <col min="6723" max="6723" width="5.28515625" style="103" bestFit="1" customWidth="1"/>
    <col min="6724" max="6724" width="5.28515625" style="103" customWidth="1"/>
    <col min="6725" max="6726" width="9.140625" style="103"/>
    <col min="6727" max="6727" width="6.5703125" style="103" customWidth="1"/>
    <col min="6728" max="6728" width="4.42578125" style="103" bestFit="1" customWidth="1"/>
    <col min="6729" max="6730" width="3.28515625" style="103" bestFit="1" customWidth="1"/>
    <col min="6731" max="6731" width="4.85546875" style="103" customWidth="1"/>
    <col min="6732" max="6732" width="6.5703125" style="103" customWidth="1"/>
    <col min="6733" max="6733" width="5.85546875" style="103" customWidth="1"/>
    <col min="6734" max="6734" width="7.5703125" style="103" customWidth="1"/>
    <col min="6735" max="6735" width="6" style="103" customWidth="1"/>
    <col min="6736" max="6736" width="4.85546875" style="103" customWidth="1"/>
    <col min="6737" max="6737" width="4.85546875" style="103" bestFit="1" customWidth="1"/>
    <col min="6738" max="6738" width="5.28515625" style="103" bestFit="1" customWidth="1"/>
    <col min="6739" max="6739" width="5.28515625" style="103" customWidth="1"/>
    <col min="6740" max="6741" width="9.140625" style="103"/>
    <col min="6742" max="6742" width="6.5703125" style="103" customWidth="1"/>
    <col min="6743" max="6743" width="4.42578125" style="103" bestFit="1" customWidth="1"/>
    <col min="6744" max="6745" width="3.28515625" style="103" bestFit="1" customWidth="1"/>
    <col min="6746" max="6746" width="4.85546875" style="103" customWidth="1"/>
    <col min="6747" max="6747" width="6.5703125" style="103" customWidth="1"/>
    <col min="6748" max="6748" width="5.85546875" style="103" customWidth="1"/>
    <col min="6749" max="6749" width="7.5703125" style="103" customWidth="1"/>
    <col min="6750" max="6750" width="6" style="103" customWidth="1"/>
    <col min="6751" max="6751" width="4.85546875" style="103" customWidth="1"/>
    <col min="6752" max="6752" width="4.85546875" style="103" bestFit="1" customWidth="1"/>
    <col min="6753" max="6753" width="5.28515625" style="103" bestFit="1" customWidth="1"/>
    <col min="6754" max="6754" width="5.28515625" style="103" customWidth="1"/>
    <col min="6755" max="6756" width="9.140625" style="103"/>
    <col min="6757" max="6757" width="6.5703125" style="103" customWidth="1"/>
    <col min="6758" max="6758" width="4.42578125" style="103" bestFit="1" customWidth="1"/>
    <col min="6759" max="6760" width="3.28515625" style="103" bestFit="1" customWidth="1"/>
    <col min="6761" max="6761" width="4.85546875" style="103" customWidth="1"/>
    <col min="6762" max="6762" width="6.5703125" style="103" customWidth="1"/>
    <col min="6763" max="6763" width="5.85546875" style="103" customWidth="1"/>
    <col min="6764" max="6764" width="7.5703125" style="103" customWidth="1"/>
    <col min="6765" max="6765" width="6" style="103" customWidth="1"/>
    <col min="6766" max="6766" width="4.85546875" style="103" customWidth="1"/>
    <col min="6767" max="6767" width="4.85546875" style="103" bestFit="1" customWidth="1"/>
    <col min="6768" max="6768" width="5.28515625" style="103" bestFit="1" customWidth="1"/>
    <col min="6769" max="6769" width="5.28515625" style="103" customWidth="1"/>
    <col min="6770" max="6771" width="9.140625" style="103"/>
    <col min="6772" max="6772" width="6.5703125" style="103" customWidth="1"/>
    <col min="6773" max="6773" width="4.42578125" style="103" bestFit="1" customWidth="1"/>
    <col min="6774" max="6775" width="3.28515625" style="103" bestFit="1" customWidth="1"/>
    <col min="6776" max="6776" width="4.85546875" style="103" customWidth="1"/>
    <col min="6777" max="6777" width="6.5703125" style="103" customWidth="1"/>
    <col min="6778" max="6778" width="5.85546875" style="103" customWidth="1"/>
    <col min="6779" max="6779" width="7.5703125" style="103" customWidth="1"/>
    <col min="6780" max="6780" width="6" style="103" customWidth="1"/>
    <col min="6781" max="6781" width="4.85546875" style="103" customWidth="1"/>
    <col min="6782" max="6782" width="4.85546875" style="103" bestFit="1" customWidth="1"/>
    <col min="6783" max="6783" width="5.28515625" style="103" bestFit="1" customWidth="1"/>
    <col min="6784" max="6784" width="5.28515625" style="103" customWidth="1"/>
    <col min="6785" max="6786" width="9.140625" style="103"/>
    <col min="6787" max="6787" width="6.5703125" style="103" customWidth="1"/>
    <col min="6788" max="6788" width="4.42578125" style="103" bestFit="1" customWidth="1"/>
    <col min="6789" max="6790" width="3.28515625" style="103" bestFit="1" customWidth="1"/>
    <col min="6791" max="6791" width="4.85546875" style="103" customWidth="1"/>
    <col min="6792" max="6792" width="6.5703125" style="103" customWidth="1"/>
    <col min="6793" max="6793" width="5.85546875" style="103" customWidth="1"/>
    <col min="6794" max="6794" width="7.5703125" style="103" customWidth="1"/>
    <col min="6795" max="6795" width="6" style="103" customWidth="1"/>
    <col min="6796" max="6796" width="4.85546875" style="103" customWidth="1"/>
    <col min="6797" max="6797" width="4.85546875" style="103" bestFit="1" customWidth="1"/>
    <col min="6798" max="6798" width="5.28515625" style="103" bestFit="1" customWidth="1"/>
    <col min="6799" max="6799" width="5.28515625" style="103" customWidth="1"/>
    <col min="6800" max="6801" width="9.140625" style="103"/>
    <col min="6802" max="6802" width="6.5703125" style="103" customWidth="1"/>
    <col min="6803" max="6803" width="4.42578125" style="103" bestFit="1" customWidth="1"/>
    <col min="6804" max="6805" width="3.28515625" style="103" bestFit="1" customWidth="1"/>
    <col min="6806" max="6806" width="4.85546875" style="103" customWidth="1"/>
    <col min="6807" max="6807" width="6.5703125" style="103" customWidth="1"/>
    <col min="6808" max="6808" width="5.85546875" style="103" customWidth="1"/>
    <col min="6809" max="6809" width="7.5703125" style="103" customWidth="1"/>
    <col min="6810" max="6810" width="6" style="103" customWidth="1"/>
    <col min="6811" max="6811" width="4.85546875" style="103" customWidth="1"/>
    <col min="6812" max="6812" width="4.85546875" style="103" bestFit="1" customWidth="1"/>
    <col min="6813" max="6813" width="5.28515625" style="103" bestFit="1" customWidth="1"/>
    <col min="6814" max="6814" width="5.28515625" style="103" customWidth="1"/>
    <col min="6815" max="6886" width="9.140625" style="103"/>
    <col min="6887" max="6887" width="6.5703125" style="103" customWidth="1"/>
    <col min="6888" max="6888" width="4.42578125" style="103" bestFit="1" customWidth="1"/>
    <col min="6889" max="6890" width="3.28515625" style="103" bestFit="1" customWidth="1"/>
    <col min="6891" max="6891" width="4.85546875" style="103" customWidth="1"/>
    <col min="6892" max="6892" width="6.5703125" style="103" customWidth="1"/>
    <col min="6893" max="6893" width="5.85546875" style="103" customWidth="1"/>
    <col min="6894" max="6894" width="7.5703125" style="103" customWidth="1"/>
    <col min="6895" max="6895" width="6" style="103" customWidth="1"/>
    <col min="6896" max="6896" width="4.85546875" style="103" customWidth="1"/>
    <col min="6897" max="6897" width="4.85546875" style="103" bestFit="1" customWidth="1"/>
    <col min="6898" max="6898" width="5.28515625" style="103" bestFit="1" customWidth="1"/>
    <col min="6899" max="6899" width="6.28515625" style="103" customWidth="1"/>
    <col min="6900" max="6904" width="8.7109375" style="103" customWidth="1"/>
    <col min="6905" max="6905" width="6" style="103" customWidth="1"/>
    <col min="6906" max="6906" width="9.140625" style="103"/>
    <col min="6907" max="6907" width="24.140625" style="103" bestFit="1" customWidth="1"/>
    <col min="6908" max="6908" width="6.5703125" style="103" customWidth="1"/>
    <col min="6909" max="6909" width="4.42578125" style="103" bestFit="1" customWidth="1"/>
    <col min="6910" max="6911" width="3.28515625" style="103" bestFit="1" customWidth="1"/>
    <col min="6912" max="6912" width="4.85546875" style="103" customWidth="1"/>
    <col min="6913" max="6913" width="6.5703125" style="103" customWidth="1"/>
    <col min="6914" max="6914" width="5.85546875" style="103" customWidth="1"/>
    <col min="6915" max="6915" width="7.5703125" style="103" customWidth="1"/>
    <col min="6916" max="6916" width="6" style="103" customWidth="1"/>
    <col min="6917" max="6917" width="4.85546875" style="103" customWidth="1"/>
    <col min="6918" max="6918" width="4.85546875" style="103" bestFit="1" customWidth="1"/>
    <col min="6919" max="6919" width="5.28515625" style="103" bestFit="1" customWidth="1"/>
    <col min="6920" max="6920" width="5.28515625" style="103" customWidth="1"/>
    <col min="6921" max="6922" width="9.140625" style="103"/>
    <col min="6923" max="6923" width="6.5703125" style="103" customWidth="1"/>
    <col min="6924" max="6924" width="4.42578125" style="103" bestFit="1" customWidth="1"/>
    <col min="6925" max="6926" width="3.28515625" style="103" bestFit="1" customWidth="1"/>
    <col min="6927" max="6927" width="4.85546875" style="103" customWidth="1"/>
    <col min="6928" max="6928" width="6.5703125" style="103" customWidth="1"/>
    <col min="6929" max="6929" width="5.85546875" style="103" customWidth="1"/>
    <col min="6930" max="6930" width="7.5703125" style="103" customWidth="1"/>
    <col min="6931" max="6931" width="6" style="103" customWidth="1"/>
    <col min="6932" max="6932" width="4.85546875" style="103" customWidth="1"/>
    <col min="6933" max="6933" width="4.85546875" style="103" bestFit="1" customWidth="1"/>
    <col min="6934" max="6934" width="5.28515625" style="103" bestFit="1" customWidth="1"/>
    <col min="6935" max="6935" width="5.28515625" style="103" customWidth="1"/>
    <col min="6936" max="6937" width="9.140625" style="103"/>
    <col min="6938" max="6938" width="6.5703125" style="103" customWidth="1"/>
    <col min="6939" max="6939" width="4.42578125" style="103" bestFit="1" customWidth="1"/>
    <col min="6940" max="6941" width="3.28515625" style="103" bestFit="1" customWidth="1"/>
    <col min="6942" max="6942" width="4.85546875" style="103" customWidth="1"/>
    <col min="6943" max="6943" width="6.5703125" style="103" customWidth="1"/>
    <col min="6944" max="6944" width="5.85546875" style="103" customWidth="1"/>
    <col min="6945" max="6945" width="7.5703125" style="103" customWidth="1"/>
    <col min="6946" max="6946" width="6" style="103" customWidth="1"/>
    <col min="6947" max="6947" width="4.85546875" style="103" customWidth="1"/>
    <col min="6948" max="6948" width="4.85546875" style="103" bestFit="1" customWidth="1"/>
    <col min="6949" max="6949" width="5.28515625" style="103" bestFit="1" customWidth="1"/>
    <col min="6950" max="6950" width="5.28515625" style="103" customWidth="1"/>
    <col min="6951" max="6952" width="9.140625" style="103"/>
    <col min="6953" max="6953" width="6.5703125" style="103" customWidth="1"/>
    <col min="6954" max="6954" width="4.42578125" style="103" bestFit="1" customWidth="1"/>
    <col min="6955" max="6956" width="3.28515625" style="103" bestFit="1" customWidth="1"/>
    <col min="6957" max="6957" width="4.85546875" style="103" customWidth="1"/>
    <col min="6958" max="6958" width="6.5703125" style="103" customWidth="1"/>
    <col min="6959" max="6959" width="5.85546875" style="103" customWidth="1"/>
    <col min="6960" max="6960" width="7.5703125" style="103" customWidth="1"/>
    <col min="6961" max="6961" width="6" style="103" customWidth="1"/>
    <col min="6962" max="6962" width="4.85546875" style="103" customWidth="1"/>
    <col min="6963" max="6963" width="4.85546875" style="103" bestFit="1" customWidth="1"/>
    <col min="6964" max="6964" width="5.28515625" style="103" bestFit="1" customWidth="1"/>
    <col min="6965" max="6965" width="5.28515625" style="103" customWidth="1"/>
    <col min="6966" max="6967" width="9.140625" style="103"/>
    <col min="6968" max="6968" width="6.5703125" style="103" customWidth="1"/>
    <col min="6969" max="6969" width="4.42578125" style="103" bestFit="1" customWidth="1"/>
    <col min="6970" max="6971" width="3.28515625" style="103" bestFit="1" customWidth="1"/>
    <col min="6972" max="6972" width="4.85546875" style="103" customWidth="1"/>
    <col min="6973" max="6973" width="6.5703125" style="103" customWidth="1"/>
    <col min="6974" max="6974" width="5.85546875" style="103" customWidth="1"/>
    <col min="6975" max="6975" width="7.5703125" style="103" customWidth="1"/>
    <col min="6976" max="6976" width="6" style="103" customWidth="1"/>
    <col min="6977" max="6977" width="4.85546875" style="103" customWidth="1"/>
    <col min="6978" max="6978" width="4.85546875" style="103" bestFit="1" customWidth="1"/>
    <col min="6979" max="6979" width="5.28515625" style="103" bestFit="1" customWidth="1"/>
    <col min="6980" max="6980" width="5.28515625" style="103" customWidth="1"/>
    <col min="6981" max="6982" width="9.140625" style="103"/>
    <col min="6983" max="6983" width="6.5703125" style="103" customWidth="1"/>
    <col min="6984" max="6984" width="4.42578125" style="103" bestFit="1" customWidth="1"/>
    <col min="6985" max="6986" width="3.28515625" style="103" bestFit="1" customWidth="1"/>
    <col min="6987" max="6987" width="4.85546875" style="103" customWidth="1"/>
    <col min="6988" max="6988" width="6.5703125" style="103" customWidth="1"/>
    <col min="6989" max="6989" width="5.85546875" style="103" customWidth="1"/>
    <col min="6990" max="6990" width="7.5703125" style="103" customWidth="1"/>
    <col min="6991" max="6991" width="6" style="103" customWidth="1"/>
    <col min="6992" max="6992" width="4.85546875" style="103" customWidth="1"/>
    <col min="6993" max="6993" width="4.85546875" style="103" bestFit="1" customWidth="1"/>
    <col min="6994" max="6994" width="5.28515625" style="103" bestFit="1" customWidth="1"/>
    <col min="6995" max="6995" width="5.28515625" style="103" customWidth="1"/>
    <col min="6996" max="6997" width="9.140625" style="103"/>
    <col min="6998" max="6998" width="6.5703125" style="103" customWidth="1"/>
    <col min="6999" max="6999" width="4.42578125" style="103" bestFit="1" customWidth="1"/>
    <col min="7000" max="7001" width="3.28515625" style="103" bestFit="1" customWidth="1"/>
    <col min="7002" max="7002" width="4.85546875" style="103" customWidth="1"/>
    <col min="7003" max="7003" width="6.5703125" style="103" customWidth="1"/>
    <col min="7004" max="7004" width="5.85546875" style="103" customWidth="1"/>
    <col min="7005" max="7005" width="7.5703125" style="103" customWidth="1"/>
    <col min="7006" max="7006" width="6" style="103" customWidth="1"/>
    <col min="7007" max="7007" width="4.85546875" style="103" customWidth="1"/>
    <col min="7008" max="7008" width="4.85546875" style="103" bestFit="1" customWidth="1"/>
    <col min="7009" max="7009" width="5.28515625" style="103" bestFit="1" customWidth="1"/>
    <col min="7010" max="7010" width="5.28515625" style="103" customWidth="1"/>
    <col min="7011" max="7012" width="9.140625" style="103"/>
    <col min="7013" max="7013" width="6.5703125" style="103" customWidth="1"/>
    <col min="7014" max="7014" width="4.42578125" style="103" bestFit="1" customWidth="1"/>
    <col min="7015" max="7016" width="3.28515625" style="103" bestFit="1" customWidth="1"/>
    <col min="7017" max="7017" width="4.85546875" style="103" customWidth="1"/>
    <col min="7018" max="7018" width="6.5703125" style="103" customWidth="1"/>
    <col min="7019" max="7019" width="5.85546875" style="103" customWidth="1"/>
    <col min="7020" max="7020" width="7.5703125" style="103" customWidth="1"/>
    <col min="7021" max="7021" width="6" style="103" customWidth="1"/>
    <col min="7022" max="7022" width="4.85546875" style="103" customWidth="1"/>
    <col min="7023" max="7023" width="4.85546875" style="103" bestFit="1" customWidth="1"/>
    <col min="7024" max="7024" width="5.28515625" style="103" bestFit="1" customWidth="1"/>
    <col min="7025" max="7025" width="5.28515625" style="103" customWidth="1"/>
    <col min="7026" max="7027" width="9.140625" style="103"/>
    <col min="7028" max="7028" width="6.5703125" style="103" customWidth="1"/>
    <col min="7029" max="7029" width="4.42578125" style="103" bestFit="1" customWidth="1"/>
    <col min="7030" max="7031" width="3.28515625" style="103" bestFit="1" customWidth="1"/>
    <col min="7032" max="7032" width="4.85546875" style="103" customWidth="1"/>
    <col min="7033" max="7033" width="6.5703125" style="103" customWidth="1"/>
    <col min="7034" max="7034" width="5.85546875" style="103" customWidth="1"/>
    <col min="7035" max="7035" width="7.5703125" style="103" customWidth="1"/>
    <col min="7036" max="7036" width="6" style="103" customWidth="1"/>
    <col min="7037" max="7037" width="4.85546875" style="103" customWidth="1"/>
    <col min="7038" max="7038" width="4.85546875" style="103" bestFit="1" customWidth="1"/>
    <col min="7039" max="7039" width="5.28515625" style="103" bestFit="1" customWidth="1"/>
    <col min="7040" max="7040" width="5.28515625" style="103" customWidth="1"/>
    <col min="7041" max="7042" width="9.140625" style="103"/>
    <col min="7043" max="7043" width="6.5703125" style="103" customWidth="1"/>
    <col min="7044" max="7044" width="4.42578125" style="103" bestFit="1" customWidth="1"/>
    <col min="7045" max="7046" width="3.28515625" style="103" bestFit="1" customWidth="1"/>
    <col min="7047" max="7047" width="4.85546875" style="103" customWidth="1"/>
    <col min="7048" max="7048" width="6.5703125" style="103" customWidth="1"/>
    <col min="7049" max="7049" width="5.85546875" style="103" customWidth="1"/>
    <col min="7050" max="7050" width="7.5703125" style="103" customWidth="1"/>
    <col min="7051" max="7051" width="6" style="103" customWidth="1"/>
    <col min="7052" max="7052" width="4.85546875" style="103" customWidth="1"/>
    <col min="7053" max="7053" width="4.85546875" style="103" bestFit="1" customWidth="1"/>
    <col min="7054" max="7054" width="5.28515625" style="103" bestFit="1" customWidth="1"/>
    <col min="7055" max="7055" width="5.28515625" style="103" customWidth="1"/>
    <col min="7056" max="7057" width="9.140625" style="103"/>
    <col min="7058" max="7058" width="6.5703125" style="103" customWidth="1"/>
    <col min="7059" max="7059" width="4.42578125" style="103" bestFit="1" customWidth="1"/>
    <col min="7060" max="7061" width="3.28515625" style="103" bestFit="1" customWidth="1"/>
    <col min="7062" max="7062" width="4.85546875" style="103" customWidth="1"/>
    <col min="7063" max="7063" width="6.5703125" style="103" customWidth="1"/>
    <col min="7064" max="7064" width="5.85546875" style="103" customWidth="1"/>
    <col min="7065" max="7065" width="7.5703125" style="103" customWidth="1"/>
    <col min="7066" max="7066" width="6" style="103" customWidth="1"/>
    <col min="7067" max="7067" width="4.85546875" style="103" customWidth="1"/>
    <col min="7068" max="7068" width="4.85546875" style="103" bestFit="1" customWidth="1"/>
    <col min="7069" max="7069" width="5.28515625" style="103" bestFit="1" customWidth="1"/>
    <col min="7070" max="7070" width="5.28515625" style="103" customWidth="1"/>
    <col min="7071" max="7142" width="9.140625" style="103"/>
    <col min="7143" max="7143" width="6.5703125" style="103" customWidth="1"/>
    <col min="7144" max="7144" width="4.42578125" style="103" bestFit="1" customWidth="1"/>
    <col min="7145" max="7146" width="3.28515625" style="103" bestFit="1" customWidth="1"/>
    <col min="7147" max="7147" width="4.85546875" style="103" customWidth="1"/>
    <col min="7148" max="7148" width="6.5703125" style="103" customWidth="1"/>
    <col min="7149" max="7149" width="5.85546875" style="103" customWidth="1"/>
    <col min="7150" max="7150" width="7.5703125" style="103" customWidth="1"/>
    <col min="7151" max="7151" width="6" style="103" customWidth="1"/>
    <col min="7152" max="7152" width="4.85546875" style="103" customWidth="1"/>
    <col min="7153" max="7153" width="4.85546875" style="103" bestFit="1" customWidth="1"/>
    <col min="7154" max="7154" width="5.28515625" style="103" bestFit="1" customWidth="1"/>
    <col min="7155" max="7155" width="6.28515625" style="103" customWidth="1"/>
    <col min="7156" max="7160" width="8.7109375" style="103" customWidth="1"/>
    <col min="7161" max="7161" width="6" style="103" customWidth="1"/>
    <col min="7162" max="7162" width="9.140625" style="103"/>
    <col min="7163" max="7163" width="24.140625" style="103" bestFit="1" customWidth="1"/>
    <col min="7164" max="7164" width="6.5703125" style="103" customWidth="1"/>
    <col min="7165" max="7165" width="4.42578125" style="103" bestFit="1" customWidth="1"/>
    <col min="7166" max="7167" width="3.28515625" style="103" bestFit="1" customWidth="1"/>
    <col min="7168" max="7168" width="4.85546875" style="103" customWidth="1"/>
    <col min="7169" max="7169" width="6.5703125" style="103" customWidth="1"/>
    <col min="7170" max="7170" width="5.85546875" style="103" customWidth="1"/>
    <col min="7171" max="7171" width="7.5703125" style="103" customWidth="1"/>
    <col min="7172" max="7172" width="6" style="103" customWidth="1"/>
    <col min="7173" max="7173" width="4.85546875" style="103" customWidth="1"/>
    <col min="7174" max="7174" width="4.85546875" style="103" bestFit="1" customWidth="1"/>
    <col min="7175" max="7175" width="5.28515625" style="103" bestFit="1" customWidth="1"/>
    <col min="7176" max="7176" width="5.28515625" style="103" customWidth="1"/>
    <col min="7177" max="7178" width="9.140625" style="103"/>
    <col min="7179" max="7179" width="6.5703125" style="103" customWidth="1"/>
    <col min="7180" max="7180" width="4.42578125" style="103" bestFit="1" customWidth="1"/>
    <col min="7181" max="7182" width="3.28515625" style="103" bestFit="1" customWidth="1"/>
    <col min="7183" max="7183" width="4.85546875" style="103" customWidth="1"/>
    <col min="7184" max="7184" width="6.5703125" style="103" customWidth="1"/>
    <col min="7185" max="7185" width="5.85546875" style="103" customWidth="1"/>
    <col min="7186" max="7186" width="7.5703125" style="103" customWidth="1"/>
    <col min="7187" max="7187" width="6" style="103" customWidth="1"/>
    <col min="7188" max="7188" width="4.85546875" style="103" customWidth="1"/>
    <col min="7189" max="7189" width="4.85546875" style="103" bestFit="1" customWidth="1"/>
    <col min="7190" max="7190" width="5.28515625" style="103" bestFit="1" customWidth="1"/>
    <col min="7191" max="7191" width="5.28515625" style="103" customWidth="1"/>
    <col min="7192" max="7193" width="9.140625" style="103"/>
    <col min="7194" max="7194" width="6.5703125" style="103" customWidth="1"/>
    <col min="7195" max="7195" width="4.42578125" style="103" bestFit="1" customWidth="1"/>
    <col min="7196" max="7197" width="3.28515625" style="103" bestFit="1" customWidth="1"/>
    <col min="7198" max="7198" width="4.85546875" style="103" customWidth="1"/>
    <col min="7199" max="7199" width="6.5703125" style="103" customWidth="1"/>
    <col min="7200" max="7200" width="5.85546875" style="103" customWidth="1"/>
    <col min="7201" max="7201" width="7.5703125" style="103" customWidth="1"/>
    <col min="7202" max="7202" width="6" style="103" customWidth="1"/>
    <col min="7203" max="7203" width="4.85546875" style="103" customWidth="1"/>
    <col min="7204" max="7204" width="4.85546875" style="103" bestFit="1" customWidth="1"/>
    <col min="7205" max="7205" width="5.28515625" style="103" bestFit="1" customWidth="1"/>
    <col min="7206" max="7206" width="5.28515625" style="103" customWidth="1"/>
    <col min="7207" max="7208" width="9.140625" style="103"/>
    <col min="7209" max="7209" width="6.5703125" style="103" customWidth="1"/>
    <col min="7210" max="7210" width="4.42578125" style="103" bestFit="1" customWidth="1"/>
    <col min="7211" max="7212" width="3.28515625" style="103" bestFit="1" customWidth="1"/>
    <col min="7213" max="7213" width="4.85546875" style="103" customWidth="1"/>
    <col min="7214" max="7214" width="6.5703125" style="103" customWidth="1"/>
    <col min="7215" max="7215" width="5.85546875" style="103" customWidth="1"/>
    <col min="7216" max="7216" width="7.5703125" style="103" customWidth="1"/>
    <col min="7217" max="7217" width="6" style="103" customWidth="1"/>
    <col min="7218" max="7218" width="4.85546875" style="103" customWidth="1"/>
    <col min="7219" max="7219" width="4.85546875" style="103" bestFit="1" customWidth="1"/>
    <col min="7220" max="7220" width="5.28515625" style="103" bestFit="1" customWidth="1"/>
    <col min="7221" max="7221" width="5.28515625" style="103" customWidth="1"/>
    <col min="7222" max="7223" width="9.140625" style="103"/>
    <col min="7224" max="7224" width="6.5703125" style="103" customWidth="1"/>
    <col min="7225" max="7225" width="4.42578125" style="103" bestFit="1" customWidth="1"/>
    <col min="7226" max="7227" width="3.28515625" style="103" bestFit="1" customWidth="1"/>
    <col min="7228" max="7228" width="4.85546875" style="103" customWidth="1"/>
    <col min="7229" max="7229" width="6.5703125" style="103" customWidth="1"/>
    <col min="7230" max="7230" width="5.85546875" style="103" customWidth="1"/>
    <col min="7231" max="7231" width="7.5703125" style="103" customWidth="1"/>
    <col min="7232" max="7232" width="6" style="103" customWidth="1"/>
    <col min="7233" max="7233" width="4.85546875" style="103" customWidth="1"/>
    <col min="7234" max="7234" width="4.85546875" style="103" bestFit="1" customWidth="1"/>
    <col min="7235" max="7235" width="5.28515625" style="103" bestFit="1" customWidth="1"/>
    <col min="7236" max="7236" width="5.28515625" style="103" customWidth="1"/>
    <col min="7237" max="7238" width="9.140625" style="103"/>
    <col min="7239" max="7239" width="6.5703125" style="103" customWidth="1"/>
    <col min="7240" max="7240" width="4.42578125" style="103" bestFit="1" customWidth="1"/>
    <col min="7241" max="7242" width="3.28515625" style="103" bestFit="1" customWidth="1"/>
    <col min="7243" max="7243" width="4.85546875" style="103" customWidth="1"/>
    <col min="7244" max="7244" width="6.5703125" style="103" customWidth="1"/>
    <col min="7245" max="7245" width="5.85546875" style="103" customWidth="1"/>
    <col min="7246" max="7246" width="7.5703125" style="103" customWidth="1"/>
    <col min="7247" max="7247" width="6" style="103" customWidth="1"/>
    <col min="7248" max="7248" width="4.85546875" style="103" customWidth="1"/>
    <col min="7249" max="7249" width="4.85546875" style="103" bestFit="1" customWidth="1"/>
    <col min="7250" max="7250" width="5.28515625" style="103" bestFit="1" customWidth="1"/>
    <col min="7251" max="7251" width="5.28515625" style="103" customWidth="1"/>
    <col min="7252" max="7253" width="9.140625" style="103"/>
    <col min="7254" max="7254" width="6.5703125" style="103" customWidth="1"/>
    <col min="7255" max="7255" width="4.42578125" style="103" bestFit="1" customWidth="1"/>
    <col min="7256" max="7257" width="3.28515625" style="103" bestFit="1" customWidth="1"/>
    <col min="7258" max="7258" width="4.85546875" style="103" customWidth="1"/>
    <col min="7259" max="7259" width="6.5703125" style="103" customWidth="1"/>
    <col min="7260" max="7260" width="5.85546875" style="103" customWidth="1"/>
    <col min="7261" max="7261" width="7.5703125" style="103" customWidth="1"/>
    <col min="7262" max="7262" width="6" style="103" customWidth="1"/>
    <col min="7263" max="7263" width="4.85546875" style="103" customWidth="1"/>
    <col min="7264" max="7264" width="4.85546875" style="103" bestFit="1" customWidth="1"/>
    <col min="7265" max="7265" width="5.28515625" style="103" bestFit="1" customWidth="1"/>
    <col min="7266" max="7266" width="5.28515625" style="103" customWidth="1"/>
    <col min="7267" max="7268" width="9.140625" style="103"/>
    <col min="7269" max="7269" width="6.5703125" style="103" customWidth="1"/>
    <col min="7270" max="7270" width="4.42578125" style="103" bestFit="1" customWidth="1"/>
    <col min="7271" max="7272" width="3.28515625" style="103" bestFit="1" customWidth="1"/>
    <col min="7273" max="7273" width="4.85546875" style="103" customWidth="1"/>
    <col min="7274" max="7274" width="6.5703125" style="103" customWidth="1"/>
    <col min="7275" max="7275" width="5.85546875" style="103" customWidth="1"/>
    <col min="7276" max="7276" width="7.5703125" style="103" customWidth="1"/>
    <col min="7277" max="7277" width="6" style="103" customWidth="1"/>
    <col min="7278" max="7278" width="4.85546875" style="103" customWidth="1"/>
    <col min="7279" max="7279" width="4.85546875" style="103" bestFit="1" customWidth="1"/>
    <col min="7280" max="7280" width="5.28515625" style="103" bestFit="1" customWidth="1"/>
    <col min="7281" max="7281" width="5.28515625" style="103" customWidth="1"/>
    <col min="7282" max="7283" width="9.140625" style="103"/>
    <col min="7284" max="7284" width="6.5703125" style="103" customWidth="1"/>
    <col min="7285" max="7285" width="4.42578125" style="103" bestFit="1" customWidth="1"/>
    <col min="7286" max="7287" width="3.28515625" style="103" bestFit="1" customWidth="1"/>
    <col min="7288" max="7288" width="4.85546875" style="103" customWidth="1"/>
    <col min="7289" max="7289" width="6.5703125" style="103" customWidth="1"/>
    <col min="7290" max="7290" width="5.85546875" style="103" customWidth="1"/>
    <col min="7291" max="7291" width="7.5703125" style="103" customWidth="1"/>
    <col min="7292" max="7292" width="6" style="103" customWidth="1"/>
    <col min="7293" max="7293" width="4.85546875" style="103" customWidth="1"/>
    <col min="7294" max="7294" width="4.85546875" style="103" bestFit="1" customWidth="1"/>
    <col min="7295" max="7295" width="5.28515625" style="103" bestFit="1" customWidth="1"/>
    <col min="7296" max="7296" width="5.28515625" style="103" customWidth="1"/>
    <col min="7297" max="7298" width="9.140625" style="103"/>
    <col min="7299" max="7299" width="6.5703125" style="103" customWidth="1"/>
    <col min="7300" max="7300" width="4.42578125" style="103" bestFit="1" customWidth="1"/>
    <col min="7301" max="7302" width="3.28515625" style="103" bestFit="1" customWidth="1"/>
    <col min="7303" max="7303" width="4.85546875" style="103" customWidth="1"/>
    <col min="7304" max="7304" width="6.5703125" style="103" customWidth="1"/>
    <col min="7305" max="7305" width="5.85546875" style="103" customWidth="1"/>
    <col min="7306" max="7306" width="7.5703125" style="103" customWidth="1"/>
    <col min="7307" max="7307" width="6" style="103" customWidth="1"/>
    <col min="7308" max="7308" width="4.85546875" style="103" customWidth="1"/>
    <col min="7309" max="7309" width="4.85546875" style="103" bestFit="1" customWidth="1"/>
    <col min="7310" max="7310" width="5.28515625" style="103" bestFit="1" customWidth="1"/>
    <col min="7311" max="7311" width="5.28515625" style="103" customWidth="1"/>
    <col min="7312" max="7313" width="9.140625" style="103"/>
    <col min="7314" max="7314" width="6.5703125" style="103" customWidth="1"/>
    <col min="7315" max="7315" width="4.42578125" style="103" bestFit="1" customWidth="1"/>
    <col min="7316" max="7317" width="3.28515625" style="103" bestFit="1" customWidth="1"/>
    <col min="7318" max="7318" width="4.85546875" style="103" customWidth="1"/>
    <col min="7319" max="7319" width="6.5703125" style="103" customWidth="1"/>
    <col min="7320" max="7320" width="5.85546875" style="103" customWidth="1"/>
    <col min="7321" max="7321" width="7.5703125" style="103" customWidth="1"/>
    <col min="7322" max="7322" width="6" style="103" customWidth="1"/>
    <col min="7323" max="7323" width="4.85546875" style="103" customWidth="1"/>
    <col min="7324" max="7324" width="4.85546875" style="103" bestFit="1" customWidth="1"/>
    <col min="7325" max="7325" width="5.28515625" style="103" bestFit="1" customWidth="1"/>
    <col min="7326" max="7326" width="5.28515625" style="103" customWidth="1"/>
    <col min="7327" max="7398" width="9.140625" style="103"/>
    <col min="7399" max="7399" width="6.5703125" style="103" customWidth="1"/>
    <col min="7400" max="7400" width="4.42578125" style="103" bestFit="1" customWidth="1"/>
    <col min="7401" max="7402" width="3.28515625" style="103" bestFit="1" customWidth="1"/>
    <col min="7403" max="7403" width="4.85546875" style="103" customWidth="1"/>
    <col min="7404" max="7404" width="6.5703125" style="103" customWidth="1"/>
    <col min="7405" max="7405" width="5.85546875" style="103" customWidth="1"/>
    <col min="7406" max="7406" width="7.5703125" style="103" customWidth="1"/>
    <col min="7407" max="7407" width="6" style="103" customWidth="1"/>
    <col min="7408" max="7408" width="4.85546875" style="103" customWidth="1"/>
    <col min="7409" max="7409" width="4.85546875" style="103" bestFit="1" customWidth="1"/>
    <col min="7410" max="7410" width="5.28515625" style="103" bestFit="1" customWidth="1"/>
    <col min="7411" max="7411" width="6.28515625" style="103" customWidth="1"/>
    <col min="7412" max="7416" width="8.7109375" style="103" customWidth="1"/>
    <col min="7417" max="7417" width="6" style="103" customWidth="1"/>
    <col min="7418" max="7418" width="9.140625" style="103"/>
    <col min="7419" max="7419" width="24.140625" style="103" bestFit="1" customWidth="1"/>
    <col min="7420" max="7420" width="6.5703125" style="103" customWidth="1"/>
    <col min="7421" max="7421" width="4.42578125" style="103" bestFit="1" customWidth="1"/>
    <col min="7422" max="7423" width="3.28515625" style="103" bestFit="1" customWidth="1"/>
    <col min="7424" max="7424" width="4.85546875" style="103" customWidth="1"/>
    <col min="7425" max="7425" width="6.5703125" style="103" customWidth="1"/>
    <col min="7426" max="7426" width="5.85546875" style="103" customWidth="1"/>
    <col min="7427" max="7427" width="7.5703125" style="103" customWidth="1"/>
    <col min="7428" max="7428" width="6" style="103" customWidth="1"/>
    <col min="7429" max="7429" width="4.85546875" style="103" customWidth="1"/>
    <col min="7430" max="7430" width="4.85546875" style="103" bestFit="1" customWidth="1"/>
    <col min="7431" max="7431" width="5.28515625" style="103" bestFit="1" customWidth="1"/>
    <col min="7432" max="7432" width="5.28515625" style="103" customWidth="1"/>
    <col min="7433" max="7434" width="9.140625" style="103"/>
    <col min="7435" max="7435" width="6.5703125" style="103" customWidth="1"/>
    <col min="7436" max="7436" width="4.42578125" style="103" bestFit="1" customWidth="1"/>
    <col min="7437" max="7438" width="3.28515625" style="103" bestFit="1" customWidth="1"/>
    <col min="7439" max="7439" width="4.85546875" style="103" customWidth="1"/>
    <col min="7440" max="7440" width="6.5703125" style="103" customWidth="1"/>
    <col min="7441" max="7441" width="5.85546875" style="103" customWidth="1"/>
    <col min="7442" max="7442" width="7.5703125" style="103" customWidth="1"/>
    <col min="7443" max="7443" width="6" style="103" customWidth="1"/>
    <col min="7444" max="7444" width="4.85546875" style="103" customWidth="1"/>
    <col min="7445" max="7445" width="4.85546875" style="103" bestFit="1" customWidth="1"/>
    <col min="7446" max="7446" width="5.28515625" style="103" bestFit="1" customWidth="1"/>
    <col min="7447" max="7447" width="5.28515625" style="103" customWidth="1"/>
    <col min="7448" max="7449" width="9.140625" style="103"/>
    <col min="7450" max="7450" width="6.5703125" style="103" customWidth="1"/>
    <col min="7451" max="7451" width="4.42578125" style="103" bestFit="1" customWidth="1"/>
    <col min="7452" max="7453" width="3.28515625" style="103" bestFit="1" customWidth="1"/>
    <col min="7454" max="7454" width="4.85546875" style="103" customWidth="1"/>
    <col min="7455" max="7455" width="6.5703125" style="103" customWidth="1"/>
    <col min="7456" max="7456" width="5.85546875" style="103" customWidth="1"/>
    <col min="7457" max="7457" width="7.5703125" style="103" customWidth="1"/>
    <col min="7458" max="7458" width="6" style="103" customWidth="1"/>
    <col min="7459" max="7459" width="4.85546875" style="103" customWidth="1"/>
    <col min="7460" max="7460" width="4.85546875" style="103" bestFit="1" customWidth="1"/>
    <col min="7461" max="7461" width="5.28515625" style="103" bestFit="1" customWidth="1"/>
    <col min="7462" max="7462" width="5.28515625" style="103" customWidth="1"/>
    <col min="7463" max="7464" width="9.140625" style="103"/>
    <col min="7465" max="7465" width="6.5703125" style="103" customWidth="1"/>
    <col min="7466" max="7466" width="4.42578125" style="103" bestFit="1" customWidth="1"/>
    <col min="7467" max="7468" width="3.28515625" style="103" bestFit="1" customWidth="1"/>
    <col min="7469" max="7469" width="4.85546875" style="103" customWidth="1"/>
    <col min="7470" max="7470" width="6.5703125" style="103" customWidth="1"/>
    <col min="7471" max="7471" width="5.85546875" style="103" customWidth="1"/>
    <col min="7472" max="7472" width="7.5703125" style="103" customWidth="1"/>
    <col min="7473" max="7473" width="6" style="103" customWidth="1"/>
    <col min="7474" max="7474" width="4.85546875" style="103" customWidth="1"/>
    <col min="7475" max="7475" width="4.85546875" style="103" bestFit="1" customWidth="1"/>
    <col min="7476" max="7476" width="5.28515625" style="103" bestFit="1" customWidth="1"/>
    <col min="7477" max="7477" width="5.28515625" style="103" customWidth="1"/>
    <col min="7478" max="7479" width="9.140625" style="103"/>
    <col min="7480" max="7480" width="6.5703125" style="103" customWidth="1"/>
    <col min="7481" max="7481" width="4.42578125" style="103" bestFit="1" customWidth="1"/>
    <col min="7482" max="7483" width="3.28515625" style="103" bestFit="1" customWidth="1"/>
    <col min="7484" max="7484" width="4.85546875" style="103" customWidth="1"/>
    <col min="7485" max="7485" width="6.5703125" style="103" customWidth="1"/>
    <col min="7486" max="7486" width="5.85546875" style="103" customWidth="1"/>
    <col min="7487" max="7487" width="7.5703125" style="103" customWidth="1"/>
    <col min="7488" max="7488" width="6" style="103" customWidth="1"/>
    <col min="7489" max="7489" width="4.85546875" style="103" customWidth="1"/>
    <col min="7490" max="7490" width="4.85546875" style="103" bestFit="1" customWidth="1"/>
    <col min="7491" max="7491" width="5.28515625" style="103" bestFit="1" customWidth="1"/>
    <col min="7492" max="7492" width="5.28515625" style="103" customWidth="1"/>
    <col min="7493" max="7494" width="9.140625" style="103"/>
    <col min="7495" max="7495" width="6.5703125" style="103" customWidth="1"/>
    <col min="7496" max="7496" width="4.42578125" style="103" bestFit="1" customWidth="1"/>
    <col min="7497" max="7498" width="3.28515625" style="103" bestFit="1" customWidth="1"/>
    <col min="7499" max="7499" width="4.85546875" style="103" customWidth="1"/>
    <col min="7500" max="7500" width="6.5703125" style="103" customWidth="1"/>
    <col min="7501" max="7501" width="5.85546875" style="103" customWidth="1"/>
    <col min="7502" max="7502" width="7.5703125" style="103" customWidth="1"/>
    <col min="7503" max="7503" width="6" style="103" customWidth="1"/>
    <col min="7504" max="7504" width="4.85546875" style="103" customWidth="1"/>
    <col min="7505" max="7505" width="4.85546875" style="103" bestFit="1" customWidth="1"/>
    <col min="7506" max="7506" width="5.28515625" style="103" bestFit="1" customWidth="1"/>
    <col min="7507" max="7507" width="5.28515625" style="103" customWidth="1"/>
    <col min="7508" max="7509" width="9.140625" style="103"/>
    <col min="7510" max="7510" width="6.5703125" style="103" customWidth="1"/>
    <col min="7511" max="7511" width="4.42578125" style="103" bestFit="1" customWidth="1"/>
    <col min="7512" max="7513" width="3.28515625" style="103" bestFit="1" customWidth="1"/>
    <col min="7514" max="7514" width="4.85546875" style="103" customWidth="1"/>
    <col min="7515" max="7515" width="6.5703125" style="103" customWidth="1"/>
    <col min="7516" max="7516" width="5.85546875" style="103" customWidth="1"/>
    <col min="7517" max="7517" width="7.5703125" style="103" customWidth="1"/>
    <col min="7518" max="7518" width="6" style="103" customWidth="1"/>
    <col min="7519" max="7519" width="4.85546875" style="103" customWidth="1"/>
    <col min="7520" max="7520" width="4.85546875" style="103" bestFit="1" customWidth="1"/>
    <col min="7521" max="7521" width="5.28515625" style="103" bestFit="1" customWidth="1"/>
    <col min="7522" max="7522" width="5.28515625" style="103" customWidth="1"/>
    <col min="7523" max="7524" width="9.140625" style="103"/>
    <col min="7525" max="7525" width="6.5703125" style="103" customWidth="1"/>
    <col min="7526" max="7526" width="4.42578125" style="103" bestFit="1" customWidth="1"/>
    <col min="7527" max="7528" width="3.28515625" style="103" bestFit="1" customWidth="1"/>
    <col min="7529" max="7529" width="4.85546875" style="103" customWidth="1"/>
    <col min="7530" max="7530" width="6.5703125" style="103" customWidth="1"/>
    <col min="7531" max="7531" width="5.85546875" style="103" customWidth="1"/>
    <col min="7532" max="7532" width="7.5703125" style="103" customWidth="1"/>
    <col min="7533" max="7533" width="6" style="103" customWidth="1"/>
    <col min="7534" max="7534" width="4.85546875" style="103" customWidth="1"/>
    <col min="7535" max="7535" width="4.85546875" style="103" bestFit="1" customWidth="1"/>
    <col min="7536" max="7536" width="5.28515625" style="103" bestFit="1" customWidth="1"/>
    <col min="7537" max="7537" width="5.28515625" style="103" customWidth="1"/>
    <col min="7538" max="7539" width="9.140625" style="103"/>
    <col min="7540" max="7540" width="6.5703125" style="103" customWidth="1"/>
    <col min="7541" max="7541" width="4.42578125" style="103" bestFit="1" customWidth="1"/>
    <col min="7542" max="7543" width="3.28515625" style="103" bestFit="1" customWidth="1"/>
    <col min="7544" max="7544" width="4.85546875" style="103" customWidth="1"/>
    <col min="7545" max="7545" width="6.5703125" style="103" customWidth="1"/>
    <col min="7546" max="7546" width="5.85546875" style="103" customWidth="1"/>
    <col min="7547" max="7547" width="7.5703125" style="103" customWidth="1"/>
    <col min="7548" max="7548" width="6" style="103" customWidth="1"/>
    <col min="7549" max="7549" width="4.85546875" style="103" customWidth="1"/>
    <col min="7550" max="7550" width="4.85546875" style="103" bestFit="1" customWidth="1"/>
    <col min="7551" max="7551" width="5.28515625" style="103" bestFit="1" customWidth="1"/>
    <col min="7552" max="7552" width="5.28515625" style="103" customWidth="1"/>
    <col min="7553" max="7554" width="9.140625" style="103"/>
    <col min="7555" max="7555" width="6.5703125" style="103" customWidth="1"/>
    <col min="7556" max="7556" width="4.42578125" style="103" bestFit="1" customWidth="1"/>
    <col min="7557" max="7558" width="3.28515625" style="103" bestFit="1" customWidth="1"/>
    <col min="7559" max="7559" width="4.85546875" style="103" customWidth="1"/>
    <col min="7560" max="7560" width="6.5703125" style="103" customWidth="1"/>
    <col min="7561" max="7561" width="5.85546875" style="103" customWidth="1"/>
    <col min="7562" max="7562" width="7.5703125" style="103" customWidth="1"/>
    <col min="7563" max="7563" width="6" style="103" customWidth="1"/>
    <col min="7564" max="7564" width="4.85546875" style="103" customWidth="1"/>
    <col min="7565" max="7565" width="4.85546875" style="103" bestFit="1" customWidth="1"/>
    <col min="7566" max="7566" width="5.28515625" style="103" bestFit="1" customWidth="1"/>
    <col min="7567" max="7567" width="5.28515625" style="103" customWidth="1"/>
    <col min="7568" max="7569" width="9.140625" style="103"/>
    <col min="7570" max="7570" width="6.5703125" style="103" customWidth="1"/>
    <col min="7571" max="7571" width="4.42578125" style="103" bestFit="1" customWidth="1"/>
    <col min="7572" max="7573" width="3.28515625" style="103" bestFit="1" customWidth="1"/>
    <col min="7574" max="7574" width="4.85546875" style="103" customWidth="1"/>
    <col min="7575" max="7575" width="6.5703125" style="103" customWidth="1"/>
    <col min="7576" max="7576" width="5.85546875" style="103" customWidth="1"/>
    <col min="7577" max="7577" width="7.5703125" style="103" customWidth="1"/>
    <col min="7578" max="7578" width="6" style="103" customWidth="1"/>
    <col min="7579" max="7579" width="4.85546875" style="103" customWidth="1"/>
    <col min="7580" max="7580" width="4.85546875" style="103" bestFit="1" customWidth="1"/>
    <col min="7581" max="7581" width="5.28515625" style="103" bestFit="1" customWidth="1"/>
    <col min="7582" max="7582" width="5.28515625" style="103" customWidth="1"/>
    <col min="7583" max="7654" width="9.140625" style="103"/>
    <col min="7655" max="7655" width="6.5703125" style="103" customWidth="1"/>
    <col min="7656" max="7656" width="4.42578125" style="103" bestFit="1" customWidth="1"/>
    <col min="7657" max="7658" width="3.28515625" style="103" bestFit="1" customWidth="1"/>
    <col min="7659" max="7659" width="4.85546875" style="103" customWidth="1"/>
    <col min="7660" max="7660" width="6.5703125" style="103" customWidth="1"/>
    <col min="7661" max="7661" width="5.85546875" style="103" customWidth="1"/>
    <col min="7662" max="7662" width="7.5703125" style="103" customWidth="1"/>
    <col min="7663" max="7663" width="6" style="103" customWidth="1"/>
    <col min="7664" max="7664" width="4.85546875" style="103" customWidth="1"/>
    <col min="7665" max="7665" width="4.85546875" style="103" bestFit="1" customWidth="1"/>
    <col min="7666" max="7666" width="5.28515625" style="103" bestFit="1" customWidth="1"/>
    <col min="7667" max="7667" width="6.28515625" style="103" customWidth="1"/>
    <col min="7668" max="7672" width="8.7109375" style="103" customWidth="1"/>
    <col min="7673" max="7673" width="6" style="103" customWidth="1"/>
    <col min="7674" max="7674" width="9.140625" style="103"/>
    <col min="7675" max="7675" width="24.140625" style="103" bestFit="1" customWidth="1"/>
    <col min="7676" max="7676" width="6.5703125" style="103" customWidth="1"/>
    <col min="7677" max="7677" width="4.42578125" style="103" bestFit="1" customWidth="1"/>
    <col min="7678" max="7679" width="3.28515625" style="103" bestFit="1" customWidth="1"/>
    <col min="7680" max="7680" width="4.85546875" style="103" customWidth="1"/>
    <col min="7681" max="7681" width="6.5703125" style="103" customWidth="1"/>
    <col min="7682" max="7682" width="5.85546875" style="103" customWidth="1"/>
    <col min="7683" max="7683" width="7.5703125" style="103" customWidth="1"/>
    <col min="7684" max="7684" width="6" style="103" customWidth="1"/>
    <col min="7685" max="7685" width="4.85546875" style="103" customWidth="1"/>
    <col min="7686" max="7686" width="4.85546875" style="103" bestFit="1" customWidth="1"/>
    <col min="7687" max="7687" width="5.28515625" style="103" bestFit="1" customWidth="1"/>
    <col min="7688" max="7688" width="5.28515625" style="103" customWidth="1"/>
    <col min="7689" max="7690" width="9.140625" style="103"/>
    <col min="7691" max="7691" width="6.5703125" style="103" customWidth="1"/>
    <col min="7692" max="7692" width="4.42578125" style="103" bestFit="1" customWidth="1"/>
    <col min="7693" max="7694" width="3.28515625" style="103" bestFit="1" customWidth="1"/>
    <col min="7695" max="7695" width="4.85546875" style="103" customWidth="1"/>
    <col min="7696" max="7696" width="6.5703125" style="103" customWidth="1"/>
    <col min="7697" max="7697" width="5.85546875" style="103" customWidth="1"/>
    <col min="7698" max="7698" width="7.5703125" style="103" customWidth="1"/>
    <col min="7699" max="7699" width="6" style="103" customWidth="1"/>
    <col min="7700" max="7700" width="4.85546875" style="103" customWidth="1"/>
    <col min="7701" max="7701" width="4.85546875" style="103" bestFit="1" customWidth="1"/>
    <col min="7702" max="7702" width="5.28515625" style="103" bestFit="1" customWidth="1"/>
    <col min="7703" max="7703" width="5.28515625" style="103" customWidth="1"/>
    <col min="7704" max="7705" width="9.140625" style="103"/>
    <col min="7706" max="7706" width="6.5703125" style="103" customWidth="1"/>
    <col min="7707" max="7707" width="4.42578125" style="103" bestFit="1" customWidth="1"/>
    <col min="7708" max="7709" width="3.28515625" style="103" bestFit="1" customWidth="1"/>
    <col min="7710" max="7710" width="4.85546875" style="103" customWidth="1"/>
    <col min="7711" max="7711" width="6.5703125" style="103" customWidth="1"/>
    <col min="7712" max="7712" width="5.85546875" style="103" customWidth="1"/>
    <col min="7713" max="7713" width="7.5703125" style="103" customWidth="1"/>
    <col min="7714" max="7714" width="6" style="103" customWidth="1"/>
    <col min="7715" max="7715" width="4.85546875" style="103" customWidth="1"/>
    <col min="7716" max="7716" width="4.85546875" style="103" bestFit="1" customWidth="1"/>
    <col min="7717" max="7717" width="5.28515625" style="103" bestFit="1" customWidth="1"/>
    <col min="7718" max="7718" width="5.28515625" style="103" customWidth="1"/>
    <col min="7719" max="7720" width="9.140625" style="103"/>
    <col min="7721" max="7721" width="6.5703125" style="103" customWidth="1"/>
    <col min="7722" max="7722" width="4.42578125" style="103" bestFit="1" customWidth="1"/>
    <col min="7723" max="7724" width="3.28515625" style="103" bestFit="1" customWidth="1"/>
    <col min="7725" max="7725" width="4.85546875" style="103" customWidth="1"/>
    <col min="7726" max="7726" width="6.5703125" style="103" customWidth="1"/>
    <col min="7727" max="7727" width="5.85546875" style="103" customWidth="1"/>
    <col min="7728" max="7728" width="7.5703125" style="103" customWidth="1"/>
    <col min="7729" max="7729" width="6" style="103" customWidth="1"/>
    <col min="7730" max="7730" width="4.85546875" style="103" customWidth="1"/>
    <col min="7731" max="7731" width="4.85546875" style="103" bestFit="1" customWidth="1"/>
    <col min="7732" max="7732" width="5.28515625" style="103" bestFit="1" customWidth="1"/>
    <col min="7733" max="7733" width="5.28515625" style="103" customWidth="1"/>
    <col min="7734" max="7735" width="9.140625" style="103"/>
    <col min="7736" max="7736" width="6.5703125" style="103" customWidth="1"/>
    <col min="7737" max="7737" width="4.42578125" style="103" bestFit="1" customWidth="1"/>
    <col min="7738" max="7739" width="3.28515625" style="103" bestFit="1" customWidth="1"/>
    <col min="7740" max="7740" width="4.85546875" style="103" customWidth="1"/>
    <col min="7741" max="7741" width="6.5703125" style="103" customWidth="1"/>
    <col min="7742" max="7742" width="5.85546875" style="103" customWidth="1"/>
    <col min="7743" max="7743" width="7.5703125" style="103" customWidth="1"/>
    <col min="7744" max="7744" width="6" style="103" customWidth="1"/>
    <col min="7745" max="7745" width="4.85546875" style="103" customWidth="1"/>
    <col min="7746" max="7746" width="4.85546875" style="103" bestFit="1" customWidth="1"/>
    <col min="7747" max="7747" width="5.28515625" style="103" bestFit="1" customWidth="1"/>
    <col min="7748" max="7748" width="5.28515625" style="103" customWidth="1"/>
    <col min="7749" max="7750" width="9.140625" style="103"/>
    <col min="7751" max="7751" width="6.5703125" style="103" customWidth="1"/>
    <col min="7752" max="7752" width="4.42578125" style="103" bestFit="1" customWidth="1"/>
    <col min="7753" max="7754" width="3.28515625" style="103" bestFit="1" customWidth="1"/>
    <col min="7755" max="7755" width="4.85546875" style="103" customWidth="1"/>
    <col min="7756" max="7756" width="6.5703125" style="103" customWidth="1"/>
    <col min="7757" max="7757" width="5.85546875" style="103" customWidth="1"/>
    <col min="7758" max="7758" width="7.5703125" style="103" customWidth="1"/>
    <col min="7759" max="7759" width="6" style="103" customWidth="1"/>
    <col min="7760" max="7760" width="4.85546875" style="103" customWidth="1"/>
    <col min="7761" max="7761" width="4.85546875" style="103" bestFit="1" customWidth="1"/>
    <col min="7762" max="7762" width="5.28515625" style="103" bestFit="1" customWidth="1"/>
    <col min="7763" max="7763" width="5.28515625" style="103" customWidth="1"/>
    <col min="7764" max="7765" width="9.140625" style="103"/>
    <col min="7766" max="7766" width="6.5703125" style="103" customWidth="1"/>
    <col min="7767" max="7767" width="4.42578125" style="103" bestFit="1" customWidth="1"/>
    <col min="7768" max="7769" width="3.28515625" style="103" bestFit="1" customWidth="1"/>
    <col min="7770" max="7770" width="4.85546875" style="103" customWidth="1"/>
    <col min="7771" max="7771" width="6.5703125" style="103" customWidth="1"/>
    <col min="7772" max="7772" width="5.85546875" style="103" customWidth="1"/>
    <col min="7773" max="7773" width="7.5703125" style="103" customWidth="1"/>
    <col min="7774" max="7774" width="6" style="103" customWidth="1"/>
    <col min="7775" max="7775" width="4.85546875" style="103" customWidth="1"/>
    <col min="7776" max="7776" width="4.85546875" style="103" bestFit="1" customWidth="1"/>
    <col min="7777" max="7777" width="5.28515625" style="103" bestFit="1" customWidth="1"/>
    <col min="7778" max="7778" width="5.28515625" style="103" customWidth="1"/>
    <col min="7779" max="7780" width="9.140625" style="103"/>
    <col min="7781" max="7781" width="6.5703125" style="103" customWidth="1"/>
    <col min="7782" max="7782" width="4.42578125" style="103" bestFit="1" customWidth="1"/>
    <col min="7783" max="7784" width="3.28515625" style="103" bestFit="1" customWidth="1"/>
    <col min="7785" max="7785" width="4.85546875" style="103" customWidth="1"/>
    <col min="7786" max="7786" width="6.5703125" style="103" customWidth="1"/>
    <col min="7787" max="7787" width="5.85546875" style="103" customWidth="1"/>
    <col min="7788" max="7788" width="7.5703125" style="103" customWidth="1"/>
    <col min="7789" max="7789" width="6" style="103" customWidth="1"/>
    <col min="7790" max="7790" width="4.85546875" style="103" customWidth="1"/>
    <col min="7791" max="7791" width="4.85546875" style="103" bestFit="1" customWidth="1"/>
    <col min="7792" max="7792" width="5.28515625" style="103" bestFit="1" customWidth="1"/>
    <col min="7793" max="7793" width="5.28515625" style="103" customWidth="1"/>
    <col min="7794" max="7795" width="9.140625" style="103"/>
    <col min="7796" max="7796" width="6.5703125" style="103" customWidth="1"/>
    <col min="7797" max="7797" width="4.42578125" style="103" bestFit="1" customWidth="1"/>
    <col min="7798" max="7799" width="3.28515625" style="103" bestFit="1" customWidth="1"/>
    <col min="7800" max="7800" width="4.85546875" style="103" customWidth="1"/>
    <col min="7801" max="7801" width="6.5703125" style="103" customWidth="1"/>
    <col min="7802" max="7802" width="5.85546875" style="103" customWidth="1"/>
    <col min="7803" max="7803" width="7.5703125" style="103" customWidth="1"/>
    <col min="7804" max="7804" width="6" style="103" customWidth="1"/>
    <col min="7805" max="7805" width="4.85546875" style="103" customWidth="1"/>
    <col min="7806" max="7806" width="4.85546875" style="103" bestFit="1" customWidth="1"/>
    <col min="7807" max="7807" width="5.28515625" style="103" bestFit="1" customWidth="1"/>
    <col min="7808" max="7808" width="5.28515625" style="103" customWidth="1"/>
    <col min="7809" max="7810" width="9.140625" style="103"/>
    <col min="7811" max="7811" width="6.5703125" style="103" customWidth="1"/>
    <col min="7812" max="7812" width="4.42578125" style="103" bestFit="1" customWidth="1"/>
    <col min="7813" max="7814" width="3.28515625" style="103" bestFit="1" customWidth="1"/>
    <col min="7815" max="7815" width="4.85546875" style="103" customWidth="1"/>
    <col min="7816" max="7816" width="6.5703125" style="103" customWidth="1"/>
    <col min="7817" max="7817" width="5.85546875" style="103" customWidth="1"/>
    <col min="7818" max="7818" width="7.5703125" style="103" customWidth="1"/>
    <col min="7819" max="7819" width="6" style="103" customWidth="1"/>
    <col min="7820" max="7820" width="4.85546875" style="103" customWidth="1"/>
    <col min="7821" max="7821" width="4.85546875" style="103" bestFit="1" customWidth="1"/>
    <col min="7822" max="7822" width="5.28515625" style="103" bestFit="1" customWidth="1"/>
    <col min="7823" max="7823" width="5.28515625" style="103" customWidth="1"/>
    <col min="7824" max="7825" width="9.140625" style="103"/>
    <col min="7826" max="7826" width="6.5703125" style="103" customWidth="1"/>
    <col min="7827" max="7827" width="4.42578125" style="103" bestFit="1" customWidth="1"/>
    <col min="7828" max="7829" width="3.28515625" style="103" bestFit="1" customWidth="1"/>
    <col min="7830" max="7830" width="4.85546875" style="103" customWidth="1"/>
    <col min="7831" max="7831" width="6.5703125" style="103" customWidth="1"/>
    <col min="7832" max="7832" width="5.85546875" style="103" customWidth="1"/>
    <col min="7833" max="7833" width="7.5703125" style="103" customWidth="1"/>
    <col min="7834" max="7834" width="6" style="103" customWidth="1"/>
    <col min="7835" max="7835" width="4.85546875" style="103" customWidth="1"/>
    <col min="7836" max="7836" width="4.85546875" style="103" bestFit="1" customWidth="1"/>
    <col min="7837" max="7837" width="5.28515625" style="103" bestFit="1" customWidth="1"/>
    <col min="7838" max="7838" width="5.28515625" style="103" customWidth="1"/>
    <col min="7839" max="7910" width="9.140625" style="103"/>
    <col min="7911" max="7911" width="6.5703125" style="103" customWidth="1"/>
    <col min="7912" max="7912" width="4.42578125" style="103" bestFit="1" customWidth="1"/>
    <col min="7913" max="7914" width="3.28515625" style="103" bestFit="1" customWidth="1"/>
    <col min="7915" max="7915" width="4.85546875" style="103" customWidth="1"/>
    <col min="7916" max="7916" width="6.5703125" style="103" customWidth="1"/>
    <col min="7917" max="7917" width="5.85546875" style="103" customWidth="1"/>
    <col min="7918" max="7918" width="7.5703125" style="103" customWidth="1"/>
    <col min="7919" max="7919" width="6" style="103" customWidth="1"/>
    <col min="7920" max="7920" width="4.85546875" style="103" customWidth="1"/>
    <col min="7921" max="7921" width="4.85546875" style="103" bestFit="1" customWidth="1"/>
    <col min="7922" max="7922" width="5.28515625" style="103" bestFit="1" customWidth="1"/>
    <col min="7923" max="7923" width="6.28515625" style="103" customWidth="1"/>
    <col min="7924" max="7928" width="8.7109375" style="103" customWidth="1"/>
    <col min="7929" max="7929" width="6" style="103" customWidth="1"/>
    <col min="7930" max="7930" width="9.140625" style="103"/>
    <col min="7931" max="7931" width="24.140625" style="103" bestFit="1" customWidth="1"/>
    <col min="7932" max="7932" width="6.5703125" style="103" customWidth="1"/>
    <col min="7933" max="7933" width="4.42578125" style="103" bestFit="1" customWidth="1"/>
    <col min="7934" max="7935" width="3.28515625" style="103" bestFit="1" customWidth="1"/>
    <col min="7936" max="7936" width="4.85546875" style="103" customWidth="1"/>
    <col min="7937" max="7937" width="6.5703125" style="103" customWidth="1"/>
    <col min="7938" max="7938" width="5.85546875" style="103" customWidth="1"/>
    <col min="7939" max="7939" width="7.5703125" style="103" customWidth="1"/>
    <col min="7940" max="7940" width="6" style="103" customWidth="1"/>
    <col min="7941" max="7941" width="4.85546875" style="103" customWidth="1"/>
    <col min="7942" max="7942" width="4.85546875" style="103" bestFit="1" customWidth="1"/>
    <col min="7943" max="7943" width="5.28515625" style="103" bestFit="1" customWidth="1"/>
    <col min="7944" max="7944" width="5.28515625" style="103" customWidth="1"/>
    <col min="7945" max="7946" width="9.140625" style="103"/>
    <col min="7947" max="7947" width="6.5703125" style="103" customWidth="1"/>
    <col min="7948" max="7948" width="4.42578125" style="103" bestFit="1" customWidth="1"/>
    <col min="7949" max="7950" width="3.28515625" style="103" bestFit="1" customWidth="1"/>
    <col min="7951" max="7951" width="4.85546875" style="103" customWidth="1"/>
    <col min="7952" max="7952" width="6.5703125" style="103" customWidth="1"/>
    <col min="7953" max="7953" width="5.85546875" style="103" customWidth="1"/>
    <col min="7954" max="7954" width="7.5703125" style="103" customWidth="1"/>
    <col min="7955" max="7955" width="6" style="103" customWidth="1"/>
    <col min="7956" max="7956" width="4.85546875" style="103" customWidth="1"/>
    <col min="7957" max="7957" width="4.85546875" style="103" bestFit="1" customWidth="1"/>
    <col min="7958" max="7958" width="5.28515625" style="103" bestFit="1" customWidth="1"/>
    <col min="7959" max="7959" width="5.28515625" style="103" customWidth="1"/>
    <col min="7960" max="7961" width="9.140625" style="103"/>
    <col min="7962" max="7962" width="6.5703125" style="103" customWidth="1"/>
    <col min="7963" max="7963" width="4.42578125" style="103" bestFit="1" customWidth="1"/>
    <col min="7964" max="7965" width="3.28515625" style="103" bestFit="1" customWidth="1"/>
    <col min="7966" max="7966" width="4.85546875" style="103" customWidth="1"/>
    <col min="7967" max="7967" width="6.5703125" style="103" customWidth="1"/>
    <col min="7968" max="7968" width="5.85546875" style="103" customWidth="1"/>
    <col min="7969" max="7969" width="7.5703125" style="103" customWidth="1"/>
    <col min="7970" max="7970" width="6" style="103" customWidth="1"/>
    <col min="7971" max="7971" width="4.85546875" style="103" customWidth="1"/>
    <col min="7972" max="7972" width="4.85546875" style="103" bestFit="1" customWidth="1"/>
    <col min="7973" max="7973" width="5.28515625" style="103" bestFit="1" customWidth="1"/>
    <col min="7974" max="7974" width="5.28515625" style="103" customWidth="1"/>
    <col min="7975" max="7976" width="9.140625" style="103"/>
    <col min="7977" max="7977" width="6.5703125" style="103" customWidth="1"/>
    <col min="7978" max="7978" width="4.42578125" style="103" bestFit="1" customWidth="1"/>
    <col min="7979" max="7980" width="3.28515625" style="103" bestFit="1" customWidth="1"/>
    <col min="7981" max="7981" width="4.85546875" style="103" customWidth="1"/>
    <col min="7982" max="7982" width="6.5703125" style="103" customWidth="1"/>
    <col min="7983" max="7983" width="5.85546875" style="103" customWidth="1"/>
    <col min="7984" max="7984" width="7.5703125" style="103" customWidth="1"/>
    <col min="7985" max="7985" width="6" style="103" customWidth="1"/>
    <col min="7986" max="7986" width="4.85546875" style="103" customWidth="1"/>
    <col min="7987" max="7987" width="4.85546875" style="103" bestFit="1" customWidth="1"/>
    <col min="7988" max="7988" width="5.28515625" style="103" bestFit="1" customWidth="1"/>
    <col min="7989" max="7989" width="5.28515625" style="103" customWidth="1"/>
    <col min="7990" max="7991" width="9.140625" style="103"/>
    <col min="7992" max="7992" width="6.5703125" style="103" customWidth="1"/>
    <col min="7993" max="7993" width="4.42578125" style="103" bestFit="1" customWidth="1"/>
    <col min="7994" max="7995" width="3.28515625" style="103" bestFit="1" customWidth="1"/>
    <col min="7996" max="7996" width="4.85546875" style="103" customWidth="1"/>
    <col min="7997" max="7997" width="6.5703125" style="103" customWidth="1"/>
    <col min="7998" max="7998" width="5.85546875" style="103" customWidth="1"/>
    <col min="7999" max="7999" width="7.5703125" style="103" customWidth="1"/>
    <col min="8000" max="8000" width="6" style="103" customWidth="1"/>
    <col min="8001" max="8001" width="4.85546875" style="103" customWidth="1"/>
    <col min="8002" max="8002" width="4.85546875" style="103" bestFit="1" customWidth="1"/>
    <col min="8003" max="8003" width="5.28515625" style="103" bestFit="1" customWidth="1"/>
    <col min="8004" max="8004" width="5.28515625" style="103" customWidth="1"/>
    <col min="8005" max="8006" width="9.140625" style="103"/>
    <col min="8007" max="8007" width="6.5703125" style="103" customWidth="1"/>
    <col min="8008" max="8008" width="4.42578125" style="103" bestFit="1" customWidth="1"/>
    <col min="8009" max="8010" width="3.28515625" style="103" bestFit="1" customWidth="1"/>
    <col min="8011" max="8011" width="4.85546875" style="103" customWidth="1"/>
    <col min="8012" max="8012" width="6.5703125" style="103" customWidth="1"/>
    <col min="8013" max="8013" width="5.85546875" style="103" customWidth="1"/>
    <col min="8014" max="8014" width="7.5703125" style="103" customWidth="1"/>
    <col min="8015" max="8015" width="6" style="103" customWidth="1"/>
    <col min="8016" max="8016" width="4.85546875" style="103" customWidth="1"/>
    <col min="8017" max="8017" width="4.85546875" style="103" bestFit="1" customWidth="1"/>
    <col min="8018" max="8018" width="5.28515625" style="103" bestFit="1" customWidth="1"/>
    <col min="8019" max="8019" width="5.28515625" style="103" customWidth="1"/>
    <col min="8020" max="8021" width="9.140625" style="103"/>
    <col min="8022" max="8022" width="6.5703125" style="103" customWidth="1"/>
    <col min="8023" max="8023" width="4.42578125" style="103" bestFit="1" customWidth="1"/>
    <col min="8024" max="8025" width="3.28515625" style="103" bestFit="1" customWidth="1"/>
    <col min="8026" max="8026" width="4.85546875" style="103" customWidth="1"/>
    <col min="8027" max="8027" width="6.5703125" style="103" customWidth="1"/>
    <col min="8028" max="8028" width="5.85546875" style="103" customWidth="1"/>
    <col min="8029" max="8029" width="7.5703125" style="103" customWidth="1"/>
    <col min="8030" max="8030" width="6" style="103" customWidth="1"/>
    <col min="8031" max="8031" width="4.85546875" style="103" customWidth="1"/>
    <col min="8032" max="8032" width="4.85546875" style="103" bestFit="1" customWidth="1"/>
    <col min="8033" max="8033" width="5.28515625" style="103" bestFit="1" customWidth="1"/>
    <col min="8034" max="8034" width="5.28515625" style="103" customWidth="1"/>
    <col min="8035" max="8036" width="9.140625" style="103"/>
    <col min="8037" max="8037" width="6.5703125" style="103" customWidth="1"/>
    <col min="8038" max="8038" width="4.42578125" style="103" bestFit="1" customWidth="1"/>
    <col min="8039" max="8040" width="3.28515625" style="103" bestFit="1" customWidth="1"/>
    <col min="8041" max="8041" width="4.85546875" style="103" customWidth="1"/>
    <col min="8042" max="8042" width="6.5703125" style="103" customWidth="1"/>
    <col min="8043" max="8043" width="5.85546875" style="103" customWidth="1"/>
    <col min="8044" max="8044" width="7.5703125" style="103" customWidth="1"/>
    <col min="8045" max="8045" width="6" style="103" customWidth="1"/>
    <col min="8046" max="8046" width="4.85546875" style="103" customWidth="1"/>
    <col min="8047" max="8047" width="4.85546875" style="103" bestFit="1" customWidth="1"/>
    <col min="8048" max="8048" width="5.28515625" style="103" bestFit="1" customWidth="1"/>
    <col min="8049" max="8049" width="5.28515625" style="103" customWidth="1"/>
    <col min="8050" max="8051" width="9.140625" style="103"/>
    <col min="8052" max="8052" width="6.5703125" style="103" customWidth="1"/>
    <col min="8053" max="8053" width="4.42578125" style="103" bestFit="1" customWidth="1"/>
    <col min="8054" max="8055" width="3.28515625" style="103" bestFit="1" customWidth="1"/>
    <col min="8056" max="8056" width="4.85546875" style="103" customWidth="1"/>
    <col min="8057" max="8057" width="6.5703125" style="103" customWidth="1"/>
    <col min="8058" max="8058" width="5.85546875" style="103" customWidth="1"/>
    <col min="8059" max="8059" width="7.5703125" style="103" customWidth="1"/>
    <col min="8060" max="8060" width="6" style="103" customWidth="1"/>
    <col min="8061" max="8061" width="4.85546875" style="103" customWidth="1"/>
    <col min="8062" max="8062" width="4.85546875" style="103" bestFit="1" customWidth="1"/>
    <col min="8063" max="8063" width="5.28515625" style="103" bestFit="1" customWidth="1"/>
    <col min="8064" max="8064" width="5.28515625" style="103" customWidth="1"/>
    <col min="8065" max="8066" width="9.140625" style="103"/>
    <col min="8067" max="8067" width="6.5703125" style="103" customWidth="1"/>
    <col min="8068" max="8068" width="4.42578125" style="103" bestFit="1" customWidth="1"/>
    <col min="8069" max="8070" width="3.28515625" style="103" bestFit="1" customWidth="1"/>
    <col min="8071" max="8071" width="4.85546875" style="103" customWidth="1"/>
    <col min="8072" max="8072" width="6.5703125" style="103" customWidth="1"/>
    <col min="8073" max="8073" width="5.85546875" style="103" customWidth="1"/>
    <col min="8074" max="8074" width="7.5703125" style="103" customWidth="1"/>
    <col min="8075" max="8075" width="6" style="103" customWidth="1"/>
    <col min="8076" max="8076" width="4.85546875" style="103" customWidth="1"/>
    <col min="8077" max="8077" width="4.85546875" style="103" bestFit="1" customWidth="1"/>
    <col min="8078" max="8078" width="5.28515625" style="103" bestFit="1" customWidth="1"/>
    <col min="8079" max="8079" width="5.28515625" style="103" customWidth="1"/>
    <col min="8080" max="8081" width="9.140625" style="103"/>
    <col min="8082" max="8082" width="6.5703125" style="103" customWidth="1"/>
    <col min="8083" max="8083" width="4.42578125" style="103" bestFit="1" customWidth="1"/>
    <col min="8084" max="8085" width="3.28515625" style="103" bestFit="1" customWidth="1"/>
    <col min="8086" max="8086" width="4.85546875" style="103" customWidth="1"/>
    <col min="8087" max="8087" width="6.5703125" style="103" customWidth="1"/>
    <col min="8088" max="8088" width="5.85546875" style="103" customWidth="1"/>
    <col min="8089" max="8089" width="7.5703125" style="103" customWidth="1"/>
    <col min="8090" max="8090" width="6" style="103" customWidth="1"/>
    <col min="8091" max="8091" width="4.85546875" style="103" customWidth="1"/>
    <col min="8092" max="8092" width="4.85546875" style="103" bestFit="1" customWidth="1"/>
    <col min="8093" max="8093" width="5.28515625" style="103" bestFit="1" customWidth="1"/>
    <col min="8094" max="8094" width="5.28515625" style="103" customWidth="1"/>
    <col min="8095" max="8166" width="9.140625" style="103"/>
    <col min="8167" max="8167" width="6.5703125" style="103" customWidth="1"/>
    <col min="8168" max="8168" width="4.42578125" style="103" bestFit="1" customWidth="1"/>
    <col min="8169" max="8170" width="3.28515625" style="103" bestFit="1" customWidth="1"/>
    <col min="8171" max="8171" width="4.85546875" style="103" customWidth="1"/>
    <col min="8172" max="8172" width="6.5703125" style="103" customWidth="1"/>
    <col min="8173" max="8173" width="5.85546875" style="103" customWidth="1"/>
    <col min="8174" max="8174" width="7.5703125" style="103" customWidth="1"/>
    <col min="8175" max="8175" width="6" style="103" customWidth="1"/>
    <col min="8176" max="8176" width="4.85546875" style="103" customWidth="1"/>
    <col min="8177" max="8177" width="4.85546875" style="103" bestFit="1" customWidth="1"/>
    <col min="8178" max="8178" width="5.28515625" style="103" bestFit="1" customWidth="1"/>
    <col min="8179" max="8179" width="6.28515625" style="103" customWidth="1"/>
    <col min="8180" max="8184" width="8.7109375" style="103" customWidth="1"/>
    <col min="8185" max="8185" width="6" style="103" customWidth="1"/>
    <col min="8186" max="8186" width="9.140625" style="103"/>
    <col min="8187" max="8187" width="24.140625" style="103" bestFit="1" customWidth="1"/>
    <col min="8188" max="8188" width="6.5703125" style="103" customWidth="1"/>
    <col min="8189" max="8189" width="4.42578125" style="103" bestFit="1" customWidth="1"/>
    <col min="8190" max="8191" width="3.28515625" style="103" bestFit="1" customWidth="1"/>
    <col min="8192" max="8192" width="4.85546875" style="103" customWidth="1"/>
    <col min="8193" max="8193" width="6.5703125" style="103" customWidth="1"/>
    <col min="8194" max="8194" width="5.85546875" style="103" customWidth="1"/>
    <col min="8195" max="8195" width="7.5703125" style="103" customWidth="1"/>
    <col min="8196" max="8196" width="6" style="103" customWidth="1"/>
    <col min="8197" max="8197" width="4.85546875" style="103" customWidth="1"/>
    <col min="8198" max="8198" width="4.85546875" style="103" bestFit="1" customWidth="1"/>
    <col min="8199" max="8199" width="5.28515625" style="103" bestFit="1" customWidth="1"/>
    <col min="8200" max="8200" width="5.28515625" style="103" customWidth="1"/>
    <col min="8201" max="8202" width="9.140625" style="103"/>
    <col min="8203" max="8203" width="6.5703125" style="103" customWidth="1"/>
    <col min="8204" max="8204" width="4.42578125" style="103" bestFit="1" customWidth="1"/>
    <col min="8205" max="8206" width="3.28515625" style="103" bestFit="1" customWidth="1"/>
    <col min="8207" max="8207" width="4.85546875" style="103" customWidth="1"/>
    <col min="8208" max="8208" width="6.5703125" style="103" customWidth="1"/>
    <col min="8209" max="8209" width="5.85546875" style="103" customWidth="1"/>
    <col min="8210" max="8210" width="7.5703125" style="103" customWidth="1"/>
    <col min="8211" max="8211" width="6" style="103" customWidth="1"/>
    <col min="8212" max="8212" width="4.85546875" style="103" customWidth="1"/>
    <col min="8213" max="8213" width="4.85546875" style="103" bestFit="1" customWidth="1"/>
    <col min="8214" max="8214" width="5.28515625" style="103" bestFit="1" customWidth="1"/>
    <col min="8215" max="8215" width="5.28515625" style="103" customWidth="1"/>
    <col min="8216" max="8217" width="9.140625" style="103"/>
    <col min="8218" max="8218" width="6.5703125" style="103" customWidth="1"/>
    <col min="8219" max="8219" width="4.42578125" style="103" bestFit="1" customWidth="1"/>
    <col min="8220" max="8221" width="3.28515625" style="103" bestFit="1" customWidth="1"/>
    <col min="8222" max="8222" width="4.85546875" style="103" customWidth="1"/>
    <col min="8223" max="8223" width="6.5703125" style="103" customWidth="1"/>
    <col min="8224" max="8224" width="5.85546875" style="103" customWidth="1"/>
    <col min="8225" max="8225" width="7.5703125" style="103" customWidth="1"/>
    <col min="8226" max="8226" width="6" style="103" customWidth="1"/>
    <col min="8227" max="8227" width="4.85546875" style="103" customWidth="1"/>
    <col min="8228" max="8228" width="4.85546875" style="103" bestFit="1" customWidth="1"/>
    <col min="8229" max="8229" width="5.28515625" style="103" bestFit="1" customWidth="1"/>
    <col min="8230" max="8230" width="5.28515625" style="103" customWidth="1"/>
    <col min="8231" max="8232" width="9.140625" style="103"/>
    <col min="8233" max="8233" width="6.5703125" style="103" customWidth="1"/>
    <col min="8234" max="8234" width="4.42578125" style="103" bestFit="1" customWidth="1"/>
    <col min="8235" max="8236" width="3.28515625" style="103" bestFit="1" customWidth="1"/>
    <col min="8237" max="8237" width="4.85546875" style="103" customWidth="1"/>
    <col min="8238" max="8238" width="6.5703125" style="103" customWidth="1"/>
    <col min="8239" max="8239" width="5.85546875" style="103" customWidth="1"/>
    <col min="8240" max="8240" width="7.5703125" style="103" customWidth="1"/>
    <col min="8241" max="8241" width="6" style="103" customWidth="1"/>
    <col min="8242" max="8242" width="4.85546875" style="103" customWidth="1"/>
    <col min="8243" max="8243" width="4.85546875" style="103" bestFit="1" customWidth="1"/>
    <col min="8244" max="8244" width="5.28515625" style="103" bestFit="1" customWidth="1"/>
    <col min="8245" max="8245" width="5.28515625" style="103" customWidth="1"/>
    <col min="8246" max="8247" width="9.140625" style="103"/>
    <col min="8248" max="8248" width="6.5703125" style="103" customWidth="1"/>
    <col min="8249" max="8249" width="4.42578125" style="103" bestFit="1" customWidth="1"/>
    <col min="8250" max="8251" width="3.28515625" style="103" bestFit="1" customWidth="1"/>
    <col min="8252" max="8252" width="4.85546875" style="103" customWidth="1"/>
    <col min="8253" max="8253" width="6.5703125" style="103" customWidth="1"/>
    <col min="8254" max="8254" width="5.85546875" style="103" customWidth="1"/>
    <col min="8255" max="8255" width="7.5703125" style="103" customWidth="1"/>
    <col min="8256" max="8256" width="6" style="103" customWidth="1"/>
    <col min="8257" max="8257" width="4.85546875" style="103" customWidth="1"/>
    <col min="8258" max="8258" width="4.85546875" style="103" bestFit="1" customWidth="1"/>
    <col min="8259" max="8259" width="5.28515625" style="103" bestFit="1" customWidth="1"/>
    <col min="8260" max="8260" width="5.28515625" style="103" customWidth="1"/>
    <col min="8261" max="8262" width="9.140625" style="103"/>
    <col min="8263" max="8263" width="6.5703125" style="103" customWidth="1"/>
    <col min="8264" max="8264" width="4.42578125" style="103" bestFit="1" customWidth="1"/>
    <col min="8265" max="8266" width="3.28515625" style="103" bestFit="1" customWidth="1"/>
    <col min="8267" max="8267" width="4.85546875" style="103" customWidth="1"/>
    <col min="8268" max="8268" width="6.5703125" style="103" customWidth="1"/>
    <col min="8269" max="8269" width="5.85546875" style="103" customWidth="1"/>
    <col min="8270" max="8270" width="7.5703125" style="103" customWidth="1"/>
    <col min="8271" max="8271" width="6" style="103" customWidth="1"/>
    <col min="8272" max="8272" width="4.85546875" style="103" customWidth="1"/>
    <col min="8273" max="8273" width="4.85546875" style="103" bestFit="1" customWidth="1"/>
    <col min="8274" max="8274" width="5.28515625" style="103" bestFit="1" customWidth="1"/>
    <col min="8275" max="8275" width="5.28515625" style="103" customWidth="1"/>
    <col min="8276" max="8277" width="9.140625" style="103"/>
    <col min="8278" max="8278" width="6.5703125" style="103" customWidth="1"/>
    <col min="8279" max="8279" width="4.42578125" style="103" bestFit="1" customWidth="1"/>
    <col min="8280" max="8281" width="3.28515625" style="103" bestFit="1" customWidth="1"/>
    <col min="8282" max="8282" width="4.85546875" style="103" customWidth="1"/>
    <col min="8283" max="8283" width="6.5703125" style="103" customWidth="1"/>
    <col min="8284" max="8284" width="5.85546875" style="103" customWidth="1"/>
    <col min="8285" max="8285" width="7.5703125" style="103" customWidth="1"/>
    <col min="8286" max="8286" width="6" style="103" customWidth="1"/>
    <col min="8287" max="8287" width="4.85546875" style="103" customWidth="1"/>
    <col min="8288" max="8288" width="4.85546875" style="103" bestFit="1" customWidth="1"/>
    <col min="8289" max="8289" width="5.28515625" style="103" bestFit="1" customWidth="1"/>
    <col min="8290" max="8290" width="5.28515625" style="103" customWidth="1"/>
    <col min="8291" max="8292" width="9.140625" style="103"/>
    <col min="8293" max="8293" width="6.5703125" style="103" customWidth="1"/>
    <col min="8294" max="8294" width="4.42578125" style="103" bestFit="1" customWidth="1"/>
    <col min="8295" max="8296" width="3.28515625" style="103" bestFit="1" customWidth="1"/>
    <col min="8297" max="8297" width="4.85546875" style="103" customWidth="1"/>
    <col min="8298" max="8298" width="6.5703125" style="103" customWidth="1"/>
    <col min="8299" max="8299" width="5.85546875" style="103" customWidth="1"/>
    <col min="8300" max="8300" width="7.5703125" style="103" customWidth="1"/>
    <col min="8301" max="8301" width="6" style="103" customWidth="1"/>
    <col min="8302" max="8302" width="4.85546875" style="103" customWidth="1"/>
    <col min="8303" max="8303" width="4.85546875" style="103" bestFit="1" customWidth="1"/>
    <col min="8304" max="8304" width="5.28515625" style="103" bestFit="1" customWidth="1"/>
    <col min="8305" max="8305" width="5.28515625" style="103" customWidth="1"/>
    <col min="8306" max="8307" width="9.140625" style="103"/>
    <col min="8308" max="8308" width="6.5703125" style="103" customWidth="1"/>
    <col min="8309" max="8309" width="4.42578125" style="103" bestFit="1" customWidth="1"/>
    <col min="8310" max="8311" width="3.28515625" style="103" bestFit="1" customWidth="1"/>
    <col min="8312" max="8312" width="4.85546875" style="103" customWidth="1"/>
    <col min="8313" max="8313" width="6.5703125" style="103" customWidth="1"/>
    <col min="8314" max="8314" width="5.85546875" style="103" customWidth="1"/>
    <col min="8315" max="8315" width="7.5703125" style="103" customWidth="1"/>
    <col min="8316" max="8316" width="6" style="103" customWidth="1"/>
    <col min="8317" max="8317" width="4.85546875" style="103" customWidth="1"/>
    <col min="8318" max="8318" width="4.85546875" style="103" bestFit="1" customWidth="1"/>
    <col min="8319" max="8319" width="5.28515625" style="103" bestFit="1" customWidth="1"/>
    <col min="8320" max="8320" width="5.28515625" style="103" customWidth="1"/>
    <col min="8321" max="8322" width="9.140625" style="103"/>
    <col min="8323" max="8323" width="6.5703125" style="103" customWidth="1"/>
    <col min="8324" max="8324" width="4.42578125" style="103" bestFit="1" customWidth="1"/>
    <col min="8325" max="8326" width="3.28515625" style="103" bestFit="1" customWidth="1"/>
    <col min="8327" max="8327" width="4.85546875" style="103" customWidth="1"/>
    <col min="8328" max="8328" width="6.5703125" style="103" customWidth="1"/>
    <col min="8329" max="8329" width="5.85546875" style="103" customWidth="1"/>
    <col min="8330" max="8330" width="7.5703125" style="103" customWidth="1"/>
    <col min="8331" max="8331" width="6" style="103" customWidth="1"/>
    <col min="8332" max="8332" width="4.85546875" style="103" customWidth="1"/>
    <col min="8333" max="8333" width="4.85546875" style="103" bestFit="1" customWidth="1"/>
    <col min="8334" max="8334" width="5.28515625" style="103" bestFit="1" customWidth="1"/>
    <col min="8335" max="8335" width="5.28515625" style="103" customWidth="1"/>
    <col min="8336" max="8337" width="9.140625" style="103"/>
    <col min="8338" max="8338" width="6.5703125" style="103" customWidth="1"/>
    <col min="8339" max="8339" width="4.42578125" style="103" bestFit="1" customWidth="1"/>
    <col min="8340" max="8341" width="3.28515625" style="103" bestFit="1" customWidth="1"/>
    <col min="8342" max="8342" width="4.85546875" style="103" customWidth="1"/>
    <col min="8343" max="8343" width="6.5703125" style="103" customWidth="1"/>
    <col min="8344" max="8344" width="5.85546875" style="103" customWidth="1"/>
    <col min="8345" max="8345" width="7.5703125" style="103" customWidth="1"/>
    <col min="8346" max="8346" width="6" style="103" customWidth="1"/>
    <col min="8347" max="8347" width="4.85546875" style="103" customWidth="1"/>
    <col min="8348" max="8348" width="4.85546875" style="103" bestFit="1" customWidth="1"/>
    <col min="8349" max="8349" width="5.28515625" style="103" bestFit="1" customWidth="1"/>
    <col min="8350" max="8350" width="5.28515625" style="103" customWidth="1"/>
    <col min="8351" max="8422" width="9.140625" style="103"/>
    <col min="8423" max="8423" width="6.5703125" style="103" customWidth="1"/>
    <col min="8424" max="8424" width="4.42578125" style="103" bestFit="1" customWidth="1"/>
    <col min="8425" max="8426" width="3.28515625" style="103" bestFit="1" customWidth="1"/>
    <col min="8427" max="8427" width="4.85546875" style="103" customWidth="1"/>
    <col min="8428" max="8428" width="6.5703125" style="103" customWidth="1"/>
    <col min="8429" max="8429" width="5.85546875" style="103" customWidth="1"/>
    <col min="8430" max="8430" width="7.5703125" style="103" customWidth="1"/>
    <col min="8431" max="8431" width="6" style="103" customWidth="1"/>
    <col min="8432" max="8432" width="4.85546875" style="103" customWidth="1"/>
    <col min="8433" max="8433" width="4.85546875" style="103" bestFit="1" customWidth="1"/>
    <col min="8434" max="8434" width="5.28515625" style="103" bestFit="1" customWidth="1"/>
    <col min="8435" max="8435" width="6.28515625" style="103" customWidth="1"/>
    <col min="8436" max="8440" width="8.7109375" style="103" customWidth="1"/>
    <col min="8441" max="8441" width="6" style="103" customWidth="1"/>
    <col min="8442" max="8442" width="9.140625" style="103"/>
    <col min="8443" max="8443" width="24.140625" style="103" bestFit="1" customWidth="1"/>
    <col min="8444" max="8444" width="6.5703125" style="103" customWidth="1"/>
    <col min="8445" max="8445" width="4.42578125" style="103" bestFit="1" customWidth="1"/>
    <col min="8446" max="8447" width="3.28515625" style="103" bestFit="1" customWidth="1"/>
    <col min="8448" max="8448" width="4.85546875" style="103" customWidth="1"/>
    <col min="8449" max="8449" width="6.5703125" style="103" customWidth="1"/>
    <col min="8450" max="8450" width="5.85546875" style="103" customWidth="1"/>
    <col min="8451" max="8451" width="7.5703125" style="103" customWidth="1"/>
    <col min="8452" max="8452" width="6" style="103" customWidth="1"/>
    <col min="8453" max="8453" width="4.85546875" style="103" customWidth="1"/>
    <col min="8454" max="8454" width="4.85546875" style="103" bestFit="1" customWidth="1"/>
    <col min="8455" max="8455" width="5.28515625" style="103" bestFit="1" customWidth="1"/>
    <col min="8456" max="8456" width="5.28515625" style="103" customWidth="1"/>
    <col min="8457" max="8458" width="9.140625" style="103"/>
    <col min="8459" max="8459" width="6.5703125" style="103" customWidth="1"/>
    <col min="8460" max="8460" width="4.42578125" style="103" bestFit="1" customWidth="1"/>
    <col min="8461" max="8462" width="3.28515625" style="103" bestFit="1" customWidth="1"/>
    <col min="8463" max="8463" width="4.85546875" style="103" customWidth="1"/>
    <col min="8464" max="8464" width="6.5703125" style="103" customWidth="1"/>
    <col min="8465" max="8465" width="5.85546875" style="103" customWidth="1"/>
    <col min="8466" max="8466" width="7.5703125" style="103" customWidth="1"/>
    <col min="8467" max="8467" width="6" style="103" customWidth="1"/>
    <col min="8468" max="8468" width="4.85546875" style="103" customWidth="1"/>
    <col min="8469" max="8469" width="4.85546875" style="103" bestFit="1" customWidth="1"/>
    <col min="8470" max="8470" width="5.28515625" style="103" bestFit="1" customWidth="1"/>
    <col min="8471" max="8471" width="5.28515625" style="103" customWidth="1"/>
    <col min="8472" max="8473" width="9.140625" style="103"/>
    <col min="8474" max="8474" width="6.5703125" style="103" customWidth="1"/>
    <col min="8475" max="8475" width="4.42578125" style="103" bestFit="1" customWidth="1"/>
    <col min="8476" max="8477" width="3.28515625" style="103" bestFit="1" customWidth="1"/>
    <col min="8478" max="8478" width="4.85546875" style="103" customWidth="1"/>
    <col min="8479" max="8479" width="6.5703125" style="103" customWidth="1"/>
    <col min="8480" max="8480" width="5.85546875" style="103" customWidth="1"/>
    <col min="8481" max="8481" width="7.5703125" style="103" customWidth="1"/>
    <col min="8482" max="8482" width="6" style="103" customWidth="1"/>
    <col min="8483" max="8483" width="4.85546875" style="103" customWidth="1"/>
    <col min="8484" max="8484" width="4.85546875" style="103" bestFit="1" customWidth="1"/>
    <col min="8485" max="8485" width="5.28515625" style="103" bestFit="1" customWidth="1"/>
    <col min="8486" max="8486" width="5.28515625" style="103" customWidth="1"/>
    <col min="8487" max="8488" width="9.140625" style="103"/>
    <col min="8489" max="8489" width="6.5703125" style="103" customWidth="1"/>
    <col min="8490" max="8490" width="4.42578125" style="103" bestFit="1" customWidth="1"/>
    <col min="8491" max="8492" width="3.28515625" style="103" bestFit="1" customWidth="1"/>
    <col min="8493" max="8493" width="4.85546875" style="103" customWidth="1"/>
    <col min="8494" max="8494" width="6.5703125" style="103" customWidth="1"/>
    <col min="8495" max="8495" width="5.85546875" style="103" customWidth="1"/>
    <col min="8496" max="8496" width="7.5703125" style="103" customWidth="1"/>
    <col min="8497" max="8497" width="6" style="103" customWidth="1"/>
    <col min="8498" max="8498" width="4.85546875" style="103" customWidth="1"/>
    <col min="8499" max="8499" width="4.85546875" style="103" bestFit="1" customWidth="1"/>
    <col min="8500" max="8500" width="5.28515625" style="103" bestFit="1" customWidth="1"/>
    <col min="8501" max="8501" width="5.28515625" style="103" customWidth="1"/>
    <col min="8502" max="8503" width="9.140625" style="103"/>
    <col min="8504" max="8504" width="6.5703125" style="103" customWidth="1"/>
    <col min="8505" max="8505" width="4.42578125" style="103" bestFit="1" customWidth="1"/>
    <col min="8506" max="8507" width="3.28515625" style="103" bestFit="1" customWidth="1"/>
    <col min="8508" max="8508" width="4.85546875" style="103" customWidth="1"/>
    <col min="8509" max="8509" width="6.5703125" style="103" customWidth="1"/>
    <col min="8510" max="8510" width="5.85546875" style="103" customWidth="1"/>
    <col min="8511" max="8511" width="7.5703125" style="103" customWidth="1"/>
    <col min="8512" max="8512" width="6" style="103" customWidth="1"/>
    <col min="8513" max="8513" width="4.85546875" style="103" customWidth="1"/>
    <col min="8514" max="8514" width="4.85546875" style="103" bestFit="1" customWidth="1"/>
    <col min="8515" max="8515" width="5.28515625" style="103" bestFit="1" customWidth="1"/>
    <col min="8516" max="8516" width="5.28515625" style="103" customWidth="1"/>
    <col min="8517" max="8518" width="9.140625" style="103"/>
    <col min="8519" max="8519" width="6.5703125" style="103" customWidth="1"/>
    <col min="8520" max="8520" width="4.42578125" style="103" bestFit="1" customWidth="1"/>
    <col min="8521" max="8522" width="3.28515625" style="103" bestFit="1" customWidth="1"/>
    <col min="8523" max="8523" width="4.85546875" style="103" customWidth="1"/>
    <col min="8524" max="8524" width="6.5703125" style="103" customWidth="1"/>
    <col min="8525" max="8525" width="5.85546875" style="103" customWidth="1"/>
    <col min="8526" max="8526" width="7.5703125" style="103" customWidth="1"/>
    <col min="8527" max="8527" width="6" style="103" customWidth="1"/>
    <col min="8528" max="8528" width="4.85546875" style="103" customWidth="1"/>
    <col min="8529" max="8529" width="4.85546875" style="103" bestFit="1" customWidth="1"/>
    <col min="8530" max="8530" width="5.28515625" style="103" bestFit="1" customWidth="1"/>
    <col min="8531" max="8531" width="5.28515625" style="103" customWidth="1"/>
    <col min="8532" max="8533" width="9.140625" style="103"/>
    <col min="8534" max="8534" width="6.5703125" style="103" customWidth="1"/>
    <col min="8535" max="8535" width="4.42578125" style="103" bestFit="1" customWidth="1"/>
    <col min="8536" max="8537" width="3.28515625" style="103" bestFit="1" customWidth="1"/>
    <col min="8538" max="8538" width="4.85546875" style="103" customWidth="1"/>
    <col min="8539" max="8539" width="6.5703125" style="103" customWidth="1"/>
    <col min="8540" max="8540" width="5.85546875" style="103" customWidth="1"/>
    <col min="8541" max="8541" width="7.5703125" style="103" customWidth="1"/>
    <col min="8542" max="8542" width="6" style="103" customWidth="1"/>
    <col min="8543" max="8543" width="4.85546875" style="103" customWidth="1"/>
    <col min="8544" max="8544" width="4.85546875" style="103" bestFit="1" customWidth="1"/>
    <col min="8545" max="8545" width="5.28515625" style="103" bestFit="1" customWidth="1"/>
    <col min="8546" max="8546" width="5.28515625" style="103" customWidth="1"/>
    <col min="8547" max="8548" width="9.140625" style="103"/>
    <col min="8549" max="8549" width="6.5703125" style="103" customWidth="1"/>
    <col min="8550" max="8550" width="4.42578125" style="103" bestFit="1" customWidth="1"/>
    <col min="8551" max="8552" width="3.28515625" style="103" bestFit="1" customWidth="1"/>
    <col min="8553" max="8553" width="4.85546875" style="103" customWidth="1"/>
    <col min="8554" max="8554" width="6.5703125" style="103" customWidth="1"/>
    <col min="8555" max="8555" width="5.85546875" style="103" customWidth="1"/>
    <col min="8556" max="8556" width="7.5703125" style="103" customWidth="1"/>
    <col min="8557" max="8557" width="6" style="103" customWidth="1"/>
    <col min="8558" max="8558" width="4.85546875" style="103" customWidth="1"/>
    <col min="8559" max="8559" width="4.85546875" style="103" bestFit="1" customWidth="1"/>
    <col min="8560" max="8560" width="5.28515625" style="103" bestFit="1" customWidth="1"/>
    <col min="8561" max="8561" width="5.28515625" style="103" customWidth="1"/>
    <col min="8562" max="8563" width="9.140625" style="103"/>
    <col min="8564" max="8564" width="6.5703125" style="103" customWidth="1"/>
    <col min="8565" max="8565" width="4.42578125" style="103" bestFit="1" customWidth="1"/>
    <col min="8566" max="8567" width="3.28515625" style="103" bestFit="1" customWidth="1"/>
    <col min="8568" max="8568" width="4.85546875" style="103" customWidth="1"/>
    <col min="8569" max="8569" width="6.5703125" style="103" customWidth="1"/>
    <col min="8570" max="8570" width="5.85546875" style="103" customWidth="1"/>
    <col min="8571" max="8571" width="7.5703125" style="103" customWidth="1"/>
    <col min="8572" max="8572" width="6" style="103" customWidth="1"/>
    <col min="8573" max="8573" width="4.85546875" style="103" customWidth="1"/>
    <col min="8574" max="8574" width="4.85546875" style="103" bestFit="1" customWidth="1"/>
    <col min="8575" max="8575" width="5.28515625" style="103" bestFit="1" customWidth="1"/>
    <col min="8576" max="8576" width="5.28515625" style="103" customWidth="1"/>
    <col min="8577" max="8578" width="9.140625" style="103"/>
    <col min="8579" max="8579" width="6.5703125" style="103" customWidth="1"/>
    <col min="8580" max="8580" width="4.42578125" style="103" bestFit="1" customWidth="1"/>
    <col min="8581" max="8582" width="3.28515625" style="103" bestFit="1" customWidth="1"/>
    <col min="8583" max="8583" width="4.85546875" style="103" customWidth="1"/>
    <col min="8584" max="8584" width="6.5703125" style="103" customWidth="1"/>
    <col min="8585" max="8585" width="5.85546875" style="103" customWidth="1"/>
    <col min="8586" max="8586" width="7.5703125" style="103" customWidth="1"/>
    <col min="8587" max="8587" width="6" style="103" customWidth="1"/>
    <col min="8588" max="8588" width="4.85546875" style="103" customWidth="1"/>
    <col min="8589" max="8589" width="4.85546875" style="103" bestFit="1" customWidth="1"/>
    <col min="8590" max="8590" width="5.28515625" style="103" bestFit="1" customWidth="1"/>
    <col min="8591" max="8591" width="5.28515625" style="103" customWidth="1"/>
    <col min="8592" max="8593" width="9.140625" style="103"/>
    <col min="8594" max="8594" width="6.5703125" style="103" customWidth="1"/>
    <col min="8595" max="8595" width="4.42578125" style="103" bestFit="1" customWidth="1"/>
    <col min="8596" max="8597" width="3.28515625" style="103" bestFit="1" customWidth="1"/>
    <col min="8598" max="8598" width="4.85546875" style="103" customWidth="1"/>
    <col min="8599" max="8599" width="6.5703125" style="103" customWidth="1"/>
    <col min="8600" max="8600" width="5.85546875" style="103" customWidth="1"/>
    <col min="8601" max="8601" width="7.5703125" style="103" customWidth="1"/>
    <col min="8602" max="8602" width="6" style="103" customWidth="1"/>
    <col min="8603" max="8603" width="4.85546875" style="103" customWidth="1"/>
    <col min="8604" max="8604" width="4.85546875" style="103" bestFit="1" customWidth="1"/>
    <col min="8605" max="8605" width="5.28515625" style="103" bestFit="1" customWidth="1"/>
    <col min="8606" max="8606" width="5.28515625" style="103" customWidth="1"/>
    <col min="8607" max="8678" width="9.140625" style="103"/>
    <col min="8679" max="8679" width="6.5703125" style="103" customWidth="1"/>
    <col min="8680" max="8680" width="4.42578125" style="103" bestFit="1" customWidth="1"/>
    <col min="8681" max="8682" width="3.28515625" style="103" bestFit="1" customWidth="1"/>
    <col min="8683" max="8683" width="4.85546875" style="103" customWidth="1"/>
    <col min="8684" max="8684" width="6.5703125" style="103" customWidth="1"/>
    <col min="8685" max="8685" width="5.85546875" style="103" customWidth="1"/>
    <col min="8686" max="8686" width="7.5703125" style="103" customWidth="1"/>
    <col min="8687" max="8687" width="6" style="103" customWidth="1"/>
    <col min="8688" max="8688" width="4.85546875" style="103" customWidth="1"/>
    <col min="8689" max="8689" width="4.85546875" style="103" bestFit="1" customWidth="1"/>
    <col min="8690" max="8690" width="5.28515625" style="103" bestFit="1" customWidth="1"/>
    <col min="8691" max="8691" width="6.28515625" style="103" customWidth="1"/>
    <col min="8692" max="8696" width="8.7109375" style="103" customWidth="1"/>
    <col min="8697" max="8697" width="6" style="103" customWidth="1"/>
    <col min="8698" max="8698" width="9.140625" style="103"/>
    <col min="8699" max="8699" width="24.140625" style="103" bestFit="1" customWidth="1"/>
    <col min="8700" max="8700" width="6.5703125" style="103" customWidth="1"/>
    <col min="8701" max="8701" width="4.42578125" style="103" bestFit="1" customWidth="1"/>
    <col min="8702" max="8703" width="3.28515625" style="103" bestFit="1" customWidth="1"/>
    <col min="8704" max="8704" width="4.85546875" style="103" customWidth="1"/>
    <col min="8705" max="8705" width="6.5703125" style="103" customWidth="1"/>
    <col min="8706" max="8706" width="5.85546875" style="103" customWidth="1"/>
    <col min="8707" max="8707" width="7.5703125" style="103" customWidth="1"/>
    <col min="8708" max="8708" width="6" style="103" customWidth="1"/>
    <col min="8709" max="8709" width="4.85546875" style="103" customWidth="1"/>
    <col min="8710" max="8710" width="4.85546875" style="103" bestFit="1" customWidth="1"/>
    <col min="8711" max="8711" width="5.28515625" style="103" bestFit="1" customWidth="1"/>
    <col min="8712" max="8712" width="5.28515625" style="103" customWidth="1"/>
    <col min="8713" max="8714" width="9.140625" style="103"/>
    <col min="8715" max="8715" width="6.5703125" style="103" customWidth="1"/>
    <col min="8716" max="8716" width="4.42578125" style="103" bestFit="1" customWidth="1"/>
    <col min="8717" max="8718" width="3.28515625" style="103" bestFit="1" customWidth="1"/>
    <col min="8719" max="8719" width="4.85546875" style="103" customWidth="1"/>
    <col min="8720" max="8720" width="6.5703125" style="103" customWidth="1"/>
    <col min="8721" max="8721" width="5.85546875" style="103" customWidth="1"/>
    <col min="8722" max="8722" width="7.5703125" style="103" customWidth="1"/>
    <col min="8723" max="8723" width="6" style="103" customWidth="1"/>
    <col min="8724" max="8724" width="4.85546875" style="103" customWidth="1"/>
    <col min="8725" max="8725" width="4.85546875" style="103" bestFit="1" customWidth="1"/>
    <col min="8726" max="8726" width="5.28515625" style="103" bestFit="1" customWidth="1"/>
    <col min="8727" max="8727" width="5.28515625" style="103" customWidth="1"/>
    <col min="8728" max="8729" width="9.140625" style="103"/>
    <col min="8730" max="8730" width="6.5703125" style="103" customWidth="1"/>
    <col min="8731" max="8731" width="4.42578125" style="103" bestFit="1" customWidth="1"/>
    <col min="8732" max="8733" width="3.28515625" style="103" bestFit="1" customWidth="1"/>
    <col min="8734" max="8734" width="4.85546875" style="103" customWidth="1"/>
    <col min="8735" max="8735" width="6.5703125" style="103" customWidth="1"/>
    <col min="8736" max="8736" width="5.85546875" style="103" customWidth="1"/>
    <col min="8737" max="8737" width="7.5703125" style="103" customWidth="1"/>
    <col min="8738" max="8738" width="6" style="103" customWidth="1"/>
    <col min="8739" max="8739" width="4.85546875" style="103" customWidth="1"/>
    <col min="8740" max="8740" width="4.85546875" style="103" bestFit="1" customWidth="1"/>
    <col min="8741" max="8741" width="5.28515625" style="103" bestFit="1" customWidth="1"/>
    <col min="8742" max="8742" width="5.28515625" style="103" customWidth="1"/>
    <col min="8743" max="8744" width="9.140625" style="103"/>
    <col min="8745" max="8745" width="6.5703125" style="103" customWidth="1"/>
    <col min="8746" max="8746" width="4.42578125" style="103" bestFit="1" customWidth="1"/>
    <col min="8747" max="8748" width="3.28515625" style="103" bestFit="1" customWidth="1"/>
    <col min="8749" max="8749" width="4.85546875" style="103" customWidth="1"/>
    <col min="8750" max="8750" width="6.5703125" style="103" customWidth="1"/>
    <col min="8751" max="8751" width="5.85546875" style="103" customWidth="1"/>
    <col min="8752" max="8752" width="7.5703125" style="103" customWidth="1"/>
    <col min="8753" max="8753" width="6" style="103" customWidth="1"/>
    <col min="8754" max="8754" width="4.85546875" style="103" customWidth="1"/>
    <col min="8755" max="8755" width="4.85546875" style="103" bestFit="1" customWidth="1"/>
    <col min="8756" max="8756" width="5.28515625" style="103" bestFit="1" customWidth="1"/>
    <col min="8757" max="8757" width="5.28515625" style="103" customWidth="1"/>
    <col min="8758" max="8759" width="9.140625" style="103"/>
    <col min="8760" max="8760" width="6.5703125" style="103" customWidth="1"/>
    <col min="8761" max="8761" width="4.42578125" style="103" bestFit="1" customWidth="1"/>
    <col min="8762" max="8763" width="3.28515625" style="103" bestFit="1" customWidth="1"/>
    <col min="8764" max="8764" width="4.85546875" style="103" customWidth="1"/>
    <col min="8765" max="8765" width="6.5703125" style="103" customWidth="1"/>
    <col min="8766" max="8766" width="5.85546875" style="103" customWidth="1"/>
    <col min="8767" max="8767" width="7.5703125" style="103" customWidth="1"/>
    <col min="8768" max="8768" width="6" style="103" customWidth="1"/>
    <col min="8769" max="8769" width="4.85546875" style="103" customWidth="1"/>
    <col min="8770" max="8770" width="4.85546875" style="103" bestFit="1" customWidth="1"/>
    <col min="8771" max="8771" width="5.28515625" style="103" bestFit="1" customWidth="1"/>
    <col min="8772" max="8772" width="5.28515625" style="103" customWidth="1"/>
    <col min="8773" max="8774" width="9.140625" style="103"/>
    <col min="8775" max="8775" width="6.5703125" style="103" customWidth="1"/>
    <col min="8776" max="8776" width="4.42578125" style="103" bestFit="1" customWidth="1"/>
    <col min="8777" max="8778" width="3.28515625" style="103" bestFit="1" customWidth="1"/>
    <col min="8779" max="8779" width="4.85546875" style="103" customWidth="1"/>
    <col min="8780" max="8780" width="6.5703125" style="103" customWidth="1"/>
    <col min="8781" max="8781" width="5.85546875" style="103" customWidth="1"/>
    <col min="8782" max="8782" width="7.5703125" style="103" customWidth="1"/>
    <col min="8783" max="8783" width="6" style="103" customWidth="1"/>
    <col min="8784" max="8784" width="4.85546875" style="103" customWidth="1"/>
    <col min="8785" max="8785" width="4.85546875" style="103" bestFit="1" customWidth="1"/>
    <col min="8786" max="8786" width="5.28515625" style="103" bestFit="1" customWidth="1"/>
    <col min="8787" max="8787" width="5.28515625" style="103" customWidth="1"/>
    <col min="8788" max="8789" width="9.140625" style="103"/>
    <col min="8790" max="8790" width="6.5703125" style="103" customWidth="1"/>
    <col min="8791" max="8791" width="4.42578125" style="103" bestFit="1" customWidth="1"/>
    <col min="8792" max="8793" width="3.28515625" style="103" bestFit="1" customWidth="1"/>
    <col min="8794" max="8794" width="4.85546875" style="103" customWidth="1"/>
    <col min="8795" max="8795" width="6.5703125" style="103" customWidth="1"/>
    <col min="8796" max="8796" width="5.85546875" style="103" customWidth="1"/>
    <col min="8797" max="8797" width="7.5703125" style="103" customWidth="1"/>
    <col min="8798" max="8798" width="6" style="103" customWidth="1"/>
    <col min="8799" max="8799" width="4.85546875" style="103" customWidth="1"/>
    <col min="8800" max="8800" width="4.85546875" style="103" bestFit="1" customWidth="1"/>
    <col min="8801" max="8801" width="5.28515625" style="103" bestFit="1" customWidth="1"/>
    <col min="8802" max="8802" width="5.28515625" style="103" customWidth="1"/>
    <col min="8803" max="8804" width="9.140625" style="103"/>
    <col min="8805" max="8805" width="6.5703125" style="103" customWidth="1"/>
    <col min="8806" max="8806" width="4.42578125" style="103" bestFit="1" customWidth="1"/>
    <col min="8807" max="8808" width="3.28515625" style="103" bestFit="1" customWidth="1"/>
    <col min="8809" max="8809" width="4.85546875" style="103" customWidth="1"/>
    <col min="8810" max="8810" width="6.5703125" style="103" customWidth="1"/>
    <col min="8811" max="8811" width="5.85546875" style="103" customWidth="1"/>
    <col min="8812" max="8812" width="7.5703125" style="103" customWidth="1"/>
    <col min="8813" max="8813" width="6" style="103" customWidth="1"/>
    <col min="8814" max="8814" width="4.85546875" style="103" customWidth="1"/>
    <col min="8815" max="8815" width="4.85546875" style="103" bestFit="1" customWidth="1"/>
    <col min="8816" max="8816" width="5.28515625" style="103" bestFit="1" customWidth="1"/>
    <col min="8817" max="8817" width="5.28515625" style="103" customWidth="1"/>
    <col min="8818" max="8819" width="9.140625" style="103"/>
    <col min="8820" max="8820" width="6.5703125" style="103" customWidth="1"/>
    <col min="8821" max="8821" width="4.42578125" style="103" bestFit="1" customWidth="1"/>
    <col min="8822" max="8823" width="3.28515625" style="103" bestFit="1" customWidth="1"/>
    <col min="8824" max="8824" width="4.85546875" style="103" customWidth="1"/>
    <col min="8825" max="8825" width="6.5703125" style="103" customWidth="1"/>
    <col min="8826" max="8826" width="5.85546875" style="103" customWidth="1"/>
    <col min="8827" max="8827" width="7.5703125" style="103" customWidth="1"/>
    <col min="8828" max="8828" width="6" style="103" customWidth="1"/>
    <col min="8829" max="8829" width="4.85546875" style="103" customWidth="1"/>
    <col min="8830" max="8830" width="4.85546875" style="103" bestFit="1" customWidth="1"/>
    <col min="8831" max="8831" width="5.28515625" style="103" bestFit="1" customWidth="1"/>
    <col min="8832" max="8832" width="5.28515625" style="103" customWidth="1"/>
    <col min="8833" max="8834" width="9.140625" style="103"/>
    <col min="8835" max="8835" width="6.5703125" style="103" customWidth="1"/>
    <col min="8836" max="8836" width="4.42578125" style="103" bestFit="1" customWidth="1"/>
    <col min="8837" max="8838" width="3.28515625" style="103" bestFit="1" customWidth="1"/>
    <col min="8839" max="8839" width="4.85546875" style="103" customWidth="1"/>
    <col min="8840" max="8840" width="6.5703125" style="103" customWidth="1"/>
    <col min="8841" max="8841" width="5.85546875" style="103" customWidth="1"/>
    <col min="8842" max="8842" width="7.5703125" style="103" customWidth="1"/>
    <col min="8843" max="8843" width="6" style="103" customWidth="1"/>
    <col min="8844" max="8844" width="4.85546875" style="103" customWidth="1"/>
    <col min="8845" max="8845" width="4.85546875" style="103" bestFit="1" customWidth="1"/>
    <col min="8846" max="8846" width="5.28515625" style="103" bestFit="1" customWidth="1"/>
    <col min="8847" max="8847" width="5.28515625" style="103" customWidth="1"/>
    <col min="8848" max="8849" width="9.140625" style="103"/>
    <col min="8850" max="8850" width="6.5703125" style="103" customWidth="1"/>
    <col min="8851" max="8851" width="4.42578125" style="103" bestFit="1" customWidth="1"/>
    <col min="8852" max="8853" width="3.28515625" style="103" bestFit="1" customWidth="1"/>
    <col min="8854" max="8854" width="4.85546875" style="103" customWidth="1"/>
    <col min="8855" max="8855" width="6.5703125" style="103" customWidth="1"/>
    <col min="8856" max="8856" width="5.85546875" style="103" customWidth="1"/>
    <col min="8857" max="8857" width="7.5703125" style="103" customWidth="1"/>
    <col min="8858" max="8858" width="6" style="103" customWidth="1"/>
    <col min="8859" max="8859" width="4.85546875" style="103" customWidth="1"/>
    <col min="8860" max="8860" width="4.85546875" style="103" bestFit="1" customWidth="1"/>
    <col min="8861" max="8861" width="5.28515625" style="103" bestFit="1" customWidth="1"/>
    <col min="8862" max="8862" width="5.28515625" style="103" customWidth="1"/>
    <col min="8863" max="8934" width="9.140625" style="103"/>
    <col min="8935" max="8935" width="6.5703125" style="103" customWidth="1"/>
    <col min="8936" max="8936" width="4.42578125" style="103" bestFit="1" customWidth="1"/>
    <col min="8937" max="8938" width="3.28515625" style="103" bestFit="1" customWidth="1"/>
    <col min="8939" max="8939" width="4.85546875" style="103" customWidth="1"/>
    <col min="8940" max="8940" width="6.5703125" style="103" customWidth="1"/>
    <col min="8941" max="8941" width="5.85546875" style="103" customWidth="1"/>
    <col min="8942" max="8942" width="7.5703125" style="103" customWidth="1"/>
    <col min="8943" max="8943" width="6" style="103" customWidth="1"/>
    <col min="8944" max="8944" width="4.85546875" style="103" customWidth="1"/>
    <col min="8945" max="8945" width="4.85546875" style="103" bestFit="1" customWidth="1"/>
    <col min="8946" max="8946" width="5.28515625" style="103" bestFit="1" customWidth="1"/>
    <col min="8947" max="8947" width="6.28515625" style="103" customWidth="1"/>
    <col min="8948" max="8952" width="8.7109375" style="103" customWidth="1"/>
    <col min="8953" max="8953" width="6" style="103" customWidth="1"/>
    <col min="8954" max="8954" width="9.140625" style="103"/>
    <col min="8955" max="8955" width="24.140625" style="103" bestFit="1" customWidth="1"/>
    <col min="8956" max="8956" width="6.5703125" style="103" customWidth="1"/>
    <col min="8957" max="8957" width="4.42578125" style="103" bestFit="1" customWidth="1"/>
    <col min="8958" max="8959" width="3.28515625" style="103" bestFit="1" customWidth="1"/>
    <col min="8960" max="8960" width="4.85546875" style="103" customWidth="1"/>
    <col min="8961" max="8961" width="6.5703125" style="103" customWidth="1"/>
    <col min="8962" max="8962" width="5.85546875" style="103" customWidth="1"/>
    <col min="8963" max="8963" width="7.5703125" style="103" customWidth="1"/>
    <col min="8964" max="8964" width="6" style="103" customWidth="1"/>
    <col min="8965" max="8965" width="4.85546875" style="103" customWidth="1"/>
    <col min="8966" max="8966" width="4.85546875" style="103" bestFit="1" customWidth="1"/>
    <col min="8967" max="8967" width="5.28515625" style="103" bestFit="1" customWidth="1"/>
    <col min="8968" max="8968" width="5.28515625" style="103" customWidth="1"/>
    <col min="8969" max="8970" width="9.140625" style="103"/>
    <col min="8971" max="8971" width="6.5703125" style="103" customWidth="1"/>
    <col min="8972" max="8972" width="4.42578125" style="103" bestFit="1" customWidth="1"/>
    <col min="8973" max="8974" width="3.28515625" style="103" bestFit="1" customWidth="1"/>
    <col min="8975" max="8975" width="4.85546875" style="103" customWidth="1"/>
    <col min="8976" max="8976" width="6.5703125" style="103" customWidth="1"/>
    <col min="8977" max="8977" width="5.85546875" style="103" customWidth="1"/>
    <col min="8978" max="8978" width="7.5703125" style="103" customWidth="1"/>
    <col min="8979" max="8979" width="6" style="103" customWidth="1"/>
    <col min="8980" max="8980" width="4.85546875" style="103" customWidth="1"/>
    <col min="8981" max="8981" width="4.85546875" style="103" bestFit="1" customWidth="1"/>
    <col min="8982" max="8982" width="5.28515625" style="103" bestFit="1" customWidth="1"/>
    <col min="8983" max="8983" width="5.28515625" style="103" customWidth="1"/>
    <col min="8984" max="8985" width="9.140625" style="103"/>
    <col min="8986" max="8986" width="6.5703125" style="103" customWidth="1"/>
    <col min="8987" max="8987" width="4.42578125" style="103" bestFit="1" customWidth="1"/>
    <col min="8988" max="8989" width="3.28515625" style="103" bestFit="1" customWidth="1"/>
    <col min="8990" max="8990" width="4.85546875" style="103" customWidth="1"/>
    <col min="8991" max="8991" width="6.5703125" style="103" customWidth="1"/>
    <col min="8992" max="8992" width="5.85546875" style="103" customWidth="1"/>
    <col min="8993" max="8993" width="7.5703125" style="103" customWidth="1"/>
    <col min="8994" max="8994" width="6" style="103" customWidth="1"/>
    <col min="8995" max="8995" width="4.85546875" style="103" customWidth="1"/>
    <col min="8996" max="8996" width="4.85546875" style="103" bestFit="1" customWidth="1"/>
    <col min="8997" max="8997" width="5.28515625" style="103" bestFit="1" customWidth="1"/>
    <col min="8998" max="8998" width="5.28515625" style="103" customWidth="1"/>
    <col min="8999" max="9000" width="9.140625" style="103"/>
    <col min="9001" max="9001" width="6.5703125" style="103" customWidth="1"/>
    <col min="9002" max="9002" width="4.42578125" style="103" bestFit="1" customWidth="1"/>
    <col min="9003" max="9004" width="3.28515625" style="103" bestFit="1" customWidth="1"/>
    <col min="9005" max="9005" width="4.85546875" style="103" customWidth="1"/>
    <col min="9006" max="9006" width="6.5703125" style="103" customWidth="1"/>
    <col min="9007" max="9007" width="5.85546875" style="103" customWidth="1"/>
    <col min="9008" max="9008" width="7.5703125" style="103" customWidth="1"/>
    <col min="9009" max="9009" width="6" style="103" customWidth="1"/>
    <col min="9010" max="9010" width="4.85546875" style="103" customWidth="1"/>
    <col min="9011" max="9011" width="4.85546875" style="103" bestFit="1" customWidth="1"/>
    <col min="9012" max="9012" width="5.28515625" style="103" bestFit="1" customWidth="1"/>
    <col min="9013" max="9013" width="5.28515625" style="103" customWidth="1"/>
    <col min="9014" max="9015" width="9.140625" style="103"/>
    <col min="9016" max="9016" width="6.5703125" style="103" customWidth="1"/>
    <col min="9017" max="9017" width="4.42578125" style="103" bestFit="1" customWidth="1"/>
    <col min="9018" max="9019" width="3.28515625" style="103" bestFit="1" customWidth="1"/>
    <col min="9020" max="9020" width="4.85546875" style="103" customWidth="1"/>
    <col min="9021" max="9021" width="6.5703125" style="103" customWidth="1"/>
    <col min="9022" max="9022" width="5.85546875" style="103" customWidth="1"/>
    <col min="9023" max="9023" width="7.5703125" style="103" customWidth="1"/>
    <col min="9024" max="9024" width="6" style="103" customWidth="1"/>
    <col min="9025" max="9025" width="4.85546875" style="103" customWidth="1"/>
    <col min="9026" max="9026" width="4.85546875" style="103" bestFit="1" customWidth="1"/>
    <col min="9027" max="9027" width="5.28515625" style="103" bestFit="1" customWidth="1"/>
    <col min="9028" max="9028" width="5.28515625" style="103" customWidth="1"/>
    <col min="9029" max="9030" width="9.140625" style="103"/>
    <col min="9031" max="9031" width="6.5703125" style="103" customWidth="1"/>
    <col min="9032" max="9032" width="4.42578125" style="103" bestFit="1" customWidth="1"/>
    <col min="9033" max="9034" width="3.28515625" style="103" bestFit="1" customWidth="1"/>
    <col min="9035" max="9035" width="4.85546875" style="103" customWidth="1"/>
    <col min="9036" max="9036" width="6.5703125" style="103" customWidth="1"/>
    <col min="9037" max="9037" width="5.85546875" style="103" customWidth="1"/>
    <col min="9038" max="9038" width="7.5703125" style="103" customWidth="1"/>
    <col min="9039" max="9039" width="6" style="103" customWidth="1"/>
    <col min="9040" max="9040" width="4.85546875" style="103" customWidth="1"/>
    <col min="9041" max="9041" width="4.85546875" style="103" bestFit="1" customWidth="1"/>
    <col min="9042" max="9042" width="5.28515625" style="103" bestFit="1" customWidth="1"/>
    <col min="9043" max="9043" width="5.28515625" style="103" customWidth="1"/>
    <col min="9044" max="9045" width="9.140625" style="103"/>
    <col min="9046" max="9046" width="6.5703125" style="103" customWidth="1"/>
    <col min="9047" max="9047" width="4.42578125" style="103" bestFit="1" customWidth="1"/>
    <col min="9048" max="9049" width="3.28515625" style="103" bestFit="1" customWidth="1"/>
    <col min="9050" max="9050" width="4.85546875" style="103" customWidth="1"/>
    <col min="9051" max="9051" width="6.5703125" style="103" customWidth="1"/>
    <col min="9052" max="9052" width="5.85546875" style="103" customWidth="1"/>
    <col min="9053" max="9053" width="7.5703125" style="103" customWidth="1"/>
    <col min="9054" max="9054" width="6" style="103" customWidth="1"/>
    <col min="9055" max="9055" width="4.85546875" style="103" customWidth="1"/>
    <col min="9056" max="9056" width="4.85546875" style="103" bestFit="1" customWidth="1"/>
    <col min="9057" max="9057" width="5.28515625" style="103" bestFit="1" customWidth="1"/>
    <col min="9058" max="9058" width="5.28515625" style="103" customWidth="1"/>
    <col min="9059" max="9060" width="9.140625" style="103"/>
    <col min="9061" max="9061" width="6.5703125" style="103" customWidth="1"/>
    <col min="9062" max="9062" width="4.42578125" style="103" bestFit="1" customWidth="1"/>
    <col min="9063" max="9064" width="3.28515625" style="103" bestFit="1" customWidth="1"/>
    <col min="9065" max="9065" width="4.85546875" style="103" customWidth="1"/>
    <col min="9066" max="9066" width="6.5703125" style="103" customWidth="1"/>
    <col min="9067" max="9067" width="5.85546875" style="103" customWidth="1"/>
    <col min="9068" max="9068" width="7.5703125" style="103" customWidth="1"/>
    <col min="9069" max="9069" width="6" style="103" customWidth="1"/>
    <col min="9070" max="9070" width="4.85546875" style="103" customWidth="1"/>
    <col min="9071" max="9071" width="4.85546875" style="103" bestFit="1" customWidth="1"/>
    <col min="9072" max="9072" width="5.28515625" style="103" bestFit="1" customWidth="1"/>
    <col min="9073" max="9073" width="5.28515625" style="103" customWidth="1"/>
    <col min="9074" max="9075" width="9.140625" style="103"/>
    <col min="9076" max="9076" width="6.5703125" style="103" customWidth="1"/>
    <col min="9077" max="9077" width="4.42578125" style="103" bestFit="1" customWidth="1"/>
    <col min="9078" max="9079" width="3.28515625" style="103" bestFit="1" customWidth="1"/>
    <col min="9080" max="9080" width="4.85546875" style="103" customWidth="1"/>
    <col min="9081" max="9081" width="6.5703125" style="103" customWidth="1"/>
    <col min="9082" max="9082" width="5.85546875" style="103" customWidth="1"/>
    <col min="9083" max="9083" width="7.5703125" style="103" customWidth="1"/>
    <col min="9084" max="9084" width="6" style="103" customWidth="1"/>
    <col min="9085" max="9085" width="4.85546875" style="103" customWidth="1"/>
    <col min="9086" max="9086" width="4.85546875" style="103" bestFit="1" customWidth="1"/>
    <col min="9087" max="9087" width="5.28515625" style="103" bestFit="1" customWidth="1"/>
    <col min="9088" max="9088" width="5.28515625" style="103" customWidth="1"/>
    <col min="9089" max="9090" width="9.140625" style="103"/>
    <col min="9091" max="9091" width="6.5703125" style="103" customWidth="1"/>
    <col min="9092" max="9092" width="4.42578125" style="103" bestFit="1" customWidth="1"/>
    <col min="9093" max="9094" width="3.28515625" style="103" bestFit="1" customWidth="1"/>
    <col min="9095" max="9095" width="4.85546875" style="103" customWidth="1"/>
    <col min="9096" max="9096" width="6.5703125" style="103" customWidth="1"/>
    <col min="9097" max="9097" width="5.85546875" style="103" customWidth="1"/>
    <col min="9098" max="9098" width="7.5703125" style="103" customWidth="1"/>
    <col min="9099" max="9099" width="6" style="103" customWidth="1"/>
    <col min="9100" max="9100" width="4.85546875" style="103" customWidth="1"/>
    <col min="9101" max="9101" width="4.85546875" style="103" bestFit="1" customWidth="1"/>
    <col min="9102" max="9102" width="5.28515625" style="103" bestFit="1" customWidth="1"/>
    <col min="9103" max="9103" width="5.28515625" style="103" customWidth="1"/>
    <col min="9104" max="9105" width="9.140625" style="103"/>
    <col min="9106" max="9106" width="6.5703125" style="103" customWidth="1"/>
    <col min="9107" max="9107" width="4.42578125" style="103" bestFit="1" customWidth="1"/>
    <col min="9108" max="9109" width="3.28515625" style="103" bestFit="1" customWidth="1"/>
    <col min="9110" max="9110" width="4.85546875" style="103" customWidth="1"/>
    <col min="9111" max="9111" width="6.5703125" style="103" customWidth="1"/>
    <col min="9112" max="9112" width="5.85546875" style="103" customWidth="1"/>
    <col min="9113" max="9113" width="7.5703125" style="103" customWidth="1"/>
    <col min="9114" max="9114" width="6" style="103" customWidth="1"/>
    <col min="9115" max="9115" width="4.85546875" style="103" customWidth="1"/>
    <col min="9116" max="9116" width="4.85546875" style="103" bestFit="1" customWidth="1"/>
    <col min="9117" max="9117" width="5.28515625" style="103" bestFit="1" customWidth="1"/>
    <col min="9118" max="9118" width="5.28515625" style="103" customWidth="1"/>
    <col min="9119" max="9190" width="9.140625" style="103"/>
    <col min="9191" max="9191" width="6.5703125" style="103" customWidth="1"/>
    <col min="9192" max="9192" width="4.42578125" style="103" bestFit="1" customWidth="1"/>
    <col min="9193" max="9194" width="3.28515625" style="103" bestFit="1" customWidth="1"/>
    <col min="9195" max="9195" width="4.85546875" style="103" customWidth="1"/>
    <col min="9196" max="9196" width="6.5703125" style="103" customWidth="1"/>
    <col min="9197" max="9197" width="5.85546875" style="103" customWidth="1"/>
    <col min="9198" max="9198" width="7.5703125" style="103" customWidth="1"/>
    <col min="9199" max="9199" width="6" style="103" customWidth="1"/>
    <col min="9200" max="9200" width="4.85546875" style="103" customWidth="1"/>
    <col min="9201" max="9201" width="4.85546875" style="103" bestFit="1" customWidth="1"/>
    <col min="9202" max="9202" width="5.28515625" style="103" bestFit="1" customWidth="1"/>
    <col min="9203" max="9203" width="6.28515625" style="103" customWidth="1"/>
    <col min="9204" max="9208" width="8.7109375" style="103" customWidth="1"/>
    <col min="9209" max="9209" width="6" style="103" customWidth="1"/>
    <col min="9210" max="9210" width="9.140625" style="103"/>
    <col min="9211" max="9211" width="24.140625" style="103" bestFit="1" customWidth="1"/>
    <col min="9212" max="9212" width="6.5703125" style="103" customWidth="1"/>
    <col min="9213" max="9213" width="4.42578125" style="103" bestFit="1" customWidth="1"/>
    <col min="9214" max="9215" width="3.28515625" style="103" bestFit="1" customWidth="1"/>
    <col min="9216" max="9216" width="4.85546875" style="103" customWidth="1"/>
    <col min="9217" max="9217" width="6.5703125" style="103" customWidth="1"/>
    <col min="9218" max="9218" width="5.85546875" style="103" customWidth="1"/>
    <col min="9219" max="9219" width="7.5703125" style="103" customWidth="1"/>
    <col min="9220" max="9220" width="6" style="103" customWidth="1"/>
    <col min="9221" max="9221" width="4.85546875" style="103" customWidth="1"/>
    <col min="9222" max="9222" width="4.85546875" style="103" bestFit="1" customWidth="1"/>
    <col min="9223" max="9223" width="5.28515625" style="103" bestFit="1" customWidth="1"/>
    <col min="9224" max="9224" width="5.28515625" style="103" customWidth="1"/>
    <col min="9225" max="9226" width="9.140625" style="103"/>
    <col min="9227" max="9227" width="6.5703125" style="103" customWidth="1"/>
    <col min="9228" max="9228" width="4.42578125" style="103" bestFit="1" customWidth="1"/>
    <col min="9229" max="9230" width="3.28515625" style="103" bestFit="1" customWidth="1"/>
    <col min="9231" max="9231" width="4.85546875" style="103" customWidth="1"/>
    <col min="9232" max="9232" width="6.5703125" style="103" customWidth="1"/>
    <col min="9233" max="9233" width="5.85546875" style="103" customWidth="1"/>
    <col min="9234" max="9234" width="7.5703125" style="103" customWidth="1"/>
    <col min="9235" max="9235" width="6" style="103" customWidth="1"/>
    <col min="9236" max="9236" width="4.85546875" style="103" customWidth="1"/>
    <col min="9237" max="9237" width="4.85546875" style="103" bestFit="1" customWidth="1"/>
    <col min="9238" max="9238" width="5.28515625" style="103" bestFit="1" customWidth="1"/>
    <col min="9239" max="9239" width="5.28515625" style="103" customWidth="1"/>
    <col min="9240" max="9241" width="9.140625" style="103"/>
    <col min="9242" max="9242" width="6.5703125" style="103" customWidth="1"/>
    <col min="9243" max="9243" width="4.42578125" style="103" bestFit="1" customWidth="1"/>
    <col min="9244" max="9245" width="3.28515625" style="103" bestFit="1" customWidth="1"/>
    <col min="9246" max="9246" width="4.85546875" style="103" customWidth="1"/>
    <col min="9247" max="9247" width="6.5703125" style="103" customWidth="1"/>
    <col min="9248" max="9248" width="5.85546875" style="103" customWidth="1"/>
    <col min="9249" max="9249" width="7.5703125" style="103" customWidth="1"/>
    <col min="9250" max="9250" width="6" style="103" customWidth="1"/>
    <col min="9251" max="9251" width="4.85546875" style="103" customWidth="1"/>
    <col min="9252" max="9252" width="4.85546875" style="103" bestFit="1" customWidth="1"/>
    <col min="9253" max="9253" width="5.28515625" style="103" bestFit="1" customWidth="1"/>
    <col min="9254" max="9254" width="5.28515625" style="103" customWidth="1"/>
    <col min="9255" max="9256" width="9.140625" style="103"/>
    <col min="9257" max="9257" width="6.5703125" style="103" customWidth="1"/>
    <col min="9258" max="9258" width="4.42578125" style="103" bestFit="1" customWidth="1"/>
    <col min="9259" max="9260" width="3.28515625" style="103" bestFit="1" customWidth="1"/>
    <col min="9261" max="9261" width="4.85546875" style="103" customWidth="1"/>
    <col min="9262" max="9262" width="6.5703125" style="103" customWidth="1"/>
    <col min="9263" max="9263" width="5.85546875" style="103" customWidth="1"/>
    <col min="9264" max="9264" width="7.5703125" style="103" customWidth="1"/>
    <col min="9265" max="9265" width="6" style="103" customWidth="1"/>
    <col min="9266" max="9266" width="4.85546875" style="103" customWidth="1"/>
    <col min="9267" max="9267" width="4.85546875" style="103" bestFit="1" customWidth="1"/>
    <col min="9268" max="9268" width="5.28515625" style="103" bestFit="1" customWidth="1"/>
    <col min="9269" max="9269" width="5.28515625" style="103" customWidth="1"/>
    <col min="9270" max="9271" width="9.140625" style="103"/>
    <col min="9272" max="9272" width="6.5703125" style="103" customWidth="1"/>
    <col min="9273" max="9273" width="4.42578125" style="103" bestFit="1" customWidth="1"/>
    <col min="9274" max="9275" width="3.28515625" style="103" bestFit="1" customWidth="1"/>
    <col min="9276" max="9276" width="4.85546875" style="103" customWidth="1"/>
    <col min="9277" max="9277" width="6.5703125" style="103" customWidth="1"/>
    <col min="9278" max="9278" width="5.85546875" style="103" customWidth="1"/>
    <col min="9279" max="9279" width="7.5703125" style="103" customWidth="1"/>
    <col min="9280" max="9280" width="6" style="103" customWidth="1"/>
    <col min="9281" max="9281" width="4.85546875" style="103" customWidth="1"/>
    <col min="9282" max="9282" width="4.85546875" style="103" bestFit="1" customWidth="1"/>
    <col min="9283" max="9283" width="5.28515625" style="103" bestFit="1" customWidth="1"/>
    <col min="9284" max="9284" width="5.28515625" style="103" customWidth="1"/>
    <col min="9285" max="9286" width="9.140625" style="103"/>
    <col min="9287" max="9287" width="6.5703125" style="103" customWidth="1"/>
    <col min="9288" max="9288" width="4.42578125" style="103" bestFit="1" customWidth="1"/>
    <col min="9289" max="9290" width="3.28515625" style="103" bestFit="1" customWidth="1"/>
    <col min="9291" max="9291" width="4.85546875" style="103" customWidth="1"/>
    <col min="9292" max="9292" width="6.5703125" style="103" customWidth="1"/>
    <col min="9293" max="9293" width="5.85546875" style="103" customWidth="1"/>
    <col min="9294" max="9294" width="7.5703125" style="103" customWidth="1"/>
    <col min="9295" max="9295" width="6" style="103" customWidth="1"/>
    <col min="9296" max="9296" width="4.85546875" style="103" customWidth="1"/>
    <col min="9297" max="9297" width="4.85546875" style="103" bestFit="1" customWidth="1"/>
    <col min="9298" max="9298" width="5.28515625" style="103" bestFit="1" customWidth="1"/>
    <col min="9299" max="9299" width="5.28515625" style="103" customWidth="1"/>
    <col min="9300" max="9301" width="9.140625" style="103"/>
    <col min="9302" max="9302" width="6.5703125" style="103" customWidth="1"/>
    <col min="9303" max="9303" width="4.42578125" style="103" bestFit="1" customWidth="1"/>
    <col min="9304" max="9305" width="3.28515625" style="103" bestFit="1" customWidth="1"/>
    <col min="9306" max="9306" width="4.85546875" style="103" customWidth="1"/>
    <col min="9307" max="9307" width="6.5703125" style="103" customWidth="1"/>
    <col min="9308" max="9308" width="5.85546875" style="103" customWidth="1"/>
    <col min="9309" max="9309" width="7.5703125" style="103" customWidth="1"/>
    <col min="9310" max="9310" width="6" style="103" customWidth="1"/>
    <col min="9311" max="9311" width="4.85546875" style="103" customWidth="1"/>
    <col min="9312" max="9312" width="4.85546875" style="103" bestFit="1" customWidth="1"/>
    <col min="9313" max="9313" width="5.28515625" style="103" bestFit="1" customWidth="1"/>
    <col min="9314" max="9314" width="5.28515625" style="103" customWidth="1"/>
    <col min="9315" max="9316" width="9.140625" style="103"/>
    <col min="9317" max="9317" width="6.5703125" style="103" customWidth="1"/>
    <col min="9318" max="9318" width="4.42578125" style="103" bestFit="1" customWidth="1"/>
    <col min="9319" max="9320" width="3.28515625" style="103" bestFit="1" customWidth="1"/>
    <col min="9321" max="9321" width="4.85546875" style="103" customWidth="1"/>
    <col min="9322" max="9322" width="6.5703125" style="103" customWidth="1"/>
    <col min="9323" max="9323" width="5.85546875" style="103" customWidth="1"/>
    <col min="9324" max="9324" width="7.5703125" style="103" customWidth="1"/>
    <col min="9325" max="9325" width="6" style="103" customWidth="1"/>
    <col min="9326" max="9326" width="4.85546875" style="103" customWidth="1"/>
    <col min="9327" max="9327" width="4.85546875" style="103" bestFit="1" customWidth="1"/>
    <col min="9328" max="9328" width="5.28515625" style="103" bestFit="1" customWidth="1"/>
    <col min="9329" max="9329" width="5.28515625" style="103" customWidth="1"/>
    <col min="9330" max="9331" width="9.140625" style="103"/>
    <col min="9332" max="9332" width="6.5703125" style="103" customWidth="1"/>
    <col min="9333" max="9333" width="4.42578125" style="103" bestFit="1" customWidth="1"/>
    <col min="9334" max="9335" width="3.28515625" style="103" bestFit="1" customWidth="1"/>
    <col min="9336" max="9336" width="4.85546875" style="103" customWidth="1"/>
    <col min="9337" max="9337" width="6.5703125" style="103" customWidth="1"/>
    <col min="9338" max="9338" width="5.85546875" style="103" customWidth="1"/>
    <col min="9339" max="9339" width="7.5703125" style="103" customWidth="1"/>
    <col min="9340" max="9340" width="6" style="103" customWidth="1"/>
    <col min="9341" max="9341" width="4.85546875" style="103" customWidth="1"/>
    <col min="9342" max="9342" width="4.85546875" style="103" bestFit="1" customWidth="1"/>
    <col min="9343" max="9343" width="5.28515625" style="103" bestFit="1" customWidth="1"/>
    <col min="9344" max="9344" width="5.28515625" style="103" customWidth="1"/>
    <col min="9345" max="9346" width="9.140625" style="103"/>
    <col min="9347" max="9347" width="6.5703125" style="103" customWidth="1"/>
    <col min="9348" max="9348" width="4.42578125" style="103" bestFit="1" customWidth="1"/>
    <col min="9349" max="9350" width="3.28515625" style="103" bestFit="1" customWidth="1"/>
    <col min="9351" max="9351" width="4.85546875" style="103" customWidth="1"/>
    <col min="9352" max="9352" width="6.5703125" style="103" customWidth="1"/>
    <col min="9353" max="9353" width="5.85546875" style="103" customWidth="1"/>
    <col min="9354" max="9354" width="7.5703125" style="103" customWidth="1"/>
    <col min="9355" max="9355" width="6" style="103" customWidth="1"/>
    <col min="9356" max="9356" width="4.85546875" style="103" customWidth="1"/>
    <col min="9357" max="9357" width="4.85546875" style="103" bestFit="1" customWidth="1"/>
    <col min="9358" max="9358" width="5.28515625" style="103" bestFit="1" customWidth="1"/>
    <col min="9359" max="9359" width="5.28515625" style="103" customWidth="1"/>
    <col min="9360" max="9361" width="9.140625" style="103"/>
    <col min="9362" max="9362" width="6.5703125" style="103" customWidth="1"/>
    <col min="9363" max="9363" width="4.42578125" style="103" bestFit="1" customWidth="1"/>
    <col min="9364" max="9365" width="3.28515625" style="103" bestFit="1" customWidth="1"/>
    <col min="9366" max="9366" width="4.85546875" style="103" customWidth="1"/>
    <col min="9367" max="9367" width="6.5703125" style="103" customWidth="1"/>
    <col min="9368" max="9368" width="5.85546875" style="103" customWidth="1"/>
    <col min="9369" max="9369" width="7.5703125" style="103" customWidth="1"/>
    <col min="9370" max="9370" width="6" style="103" customWidth="1"/>
    <col min="9371" max="9371" width="4.85546875" style="103" customWidth="1"/>
    <col min="9372" max="9372" width="4.85546875" style="103" bestFit="1" customWidth="1"/>
    <col min="9373" max="9373" width="5.28515625" style="103" bestFit="1" customWidth="1"/>
    <col min="9374" max="9374" width="5.28515625" style="103" customWidth="1"/>
    <col min="9375" max="9446" width="9.140625" style="103"/>
    <col min="9447" max="9447" width="6.5703125" style="103" customWidth="1"/>
    <col min="9448" max="9448" width="4.42578125" style="103" bestFit="1" customWidth="1"/>
    <col min="9449" max="9450" width="3.28515625" style="103" bestFit="1" customWidth="1"/>
    <col min="9451" max="9451" width="4.85546875" style="103" customWidth="1"/>
    <col min="9452" max="9452" width="6.5703125" style="103" customWidth="1"/>
    <col min="9453" max="9453" width="5.85546875" style="103" customWidth="1"/>
    <col min="9454" max="9454" width="7.5703125" style="103" customWidth="1"/>
    <col min="9455" max="9455" width="6" style="103" customWidth="1"/>
    <col min="9456" max="9456" width="4.85546875" style="103" customWidth="1"/>
    <col min="9457" max="9457" width="4.85546875" style="103" bestFit="1" customWidth="1"/>
    <col min="9458" max="9458" width="5.28515625" style="103" bestFit="1" customWidth="1"/>
    <col min="9459" max="9459" width="6.28515625" style="103" customWidth="1"/>
    <col min="9460" max="9464" width="8.7109375" style="103" customWidth="1"/>
    <col min="9465" max="9465" width="6" style="103" customWidth="1"/>
    <col min="9466" max="9466" width="9.140625" style="103"/>
    <col min="9467" max="9467" width="24.140625" style="103" bestFit="1" customWidth="1"/>
    <col min="9468" max="9468" width="6.5703125" style="103" customWidth="1"/>
    <col min="9469" max="9469" width="4.42578125" style="103" bestFit="1" customWidth="1"/>
    <col min="9470" max="9471" width="3.28515625" style="103" bestFit="1" customWidth="1"/>
    <col min="9472" max="9472" width="4.85546875" style="103" customWidth="1"/>
    <col min="9473" max="9473" width="6.5703125" style="103" customWidth="1"/>
    <col min="9474" max="9474" width="5.85546875" style="103" customWidth="1"/>
    <col min="9475" max="9475" width="7.5703125" style="103" customWidth="1"/>
    <col min="9476" max="9476" width="6" style="103" customWidth="1"/>
    <col min="9477" max="9477" width="4.85546875" style="103" customWidth="1"/>
    <col min="9478" max="9478" width="4.85546875" style="103" bestFit="1" customWidth="1"/>
    <col min="9479" max="9479" width="5.28515625" style="103" bestFit="1" customWidth="1"/>
    <col min="9480" max="9480" width="5.28515625" style="103" customWidth="1"/>
    <col min="9481" max="9482" width="9.140625" style="103"/>
    <col min="9483" max="9483" width="6.5703125" style="103" customWidth="1"/>
    <col min="9484" max="9484" width="4.42578125" style="103" bestFit="1" customWidth="1"/>
    <col min="9485" max="9486" width="3.28515625" style="103" bestFit="1" customWidth="1"/>
    <col min="9487" max="9487" width="4.85546875" style="103" customWidth="1"/>
    <col min="9488" max="9488" width="6.5703125" style="103" customWidth="1"/>
    <col min="9489" max="9489" width="5.85546875" style="103" customWidth="1"/>
    <col min="9490" max="9490" width="7.5703125" style="103" customWidth="1"/>
    <col min="9491" max="9491" width="6" style="103" customWidth="1"/>
    <col min="9492" max="9492" width="4.85546875" style="103" customWidth="1"/>
    <col min="9493" max="9493" width="4.85546875" style="103" bestFit="1" customWidth="1"/>
    <col min="9494" max="9494" width="5.28515625" style="103" bestFit="1" customWidth="1"/>
    <col min="9495" max="9495" width="5.28515625" style="103" customWidth="1"/>
    <col min="9496" max="9497" width="9.140625" style="103"/>
    <col min="9498" max="9498" width="6.5703125" style="103" customWidth="1"/>
    <col min="9499" max="9499" width="4.42578125" style="103" bestFit="1" customWidth="1"/>
    <col min="9500" max="9501" width="3.28515625" style="103" bestFit="1" customWidth="1"/>
    <col min="9502" max="9502" width="4.85546875" style="103" customWidth="1"/>
    <col min="9503" max="9503" width="6.5703125" style="103" customWidth="1"/>
    <col min="9504" max="9504" width="5.85546875" style="103" customWidth="1"/>
    <col min="9505" max="9505" width="7.5703125" style="103" customWidth="1"/>
    <col min="9506" max="9506" width="6" style="103" customWidth="1"/>
    <col min="9507" max="9507" width="4.85546875" style="103" customWidth="1"/>
    <col min="9508" max="9508" width="4.85546875" style="103" bestFit="1" customWidth="1"/>
    <col min="9509" max="9509" width="5.28515625" style="103" bestFit="1" customWidth="1"/>
    <col min="9510" max="9510" width="5.28515625" style="103" customWidth="1"/>
    <col min="9511" max="9512" width="9.140625" style="103"/>
    <col min="9513" max="9513" width="6.5703125" style="103" customWidth="1"/>
    <col min="9514" max="9514" width="4.42578125" style="103" bestFit="1" customWidth="1"/>
    <col min="9515" max="9516" width="3.28515625" style="103" bestFit="1" customWidth="1"/>
    <col min="9517" max="9517" width="4.85546875" style="103" customWidth="1"/>
    <col min="9518" max="9518" width="6.5703125" style="103" customWidth="1"/>
    <col min="9519" max="9519" width="5.85546875" style="103" customWidth="1"/>
    <col min="9520" max="9520" width="7.5703125" style="103" customWidth="1"/>
    <col min="9521" max="9521" width="6" style="103" customWidth="1"/>
    <col min="9522" max="9522" width="4.85546875" style="103" customWidth="1"/>
    <col min="9523" max="9523" width="4.85546875" style="103" bestFit="1" customWidth="1"/>
    <col min="9524" max="9524" width="5.28515625" style="103" bestFit="1" customWidth="1"/>
    <col min="9525" max="9525" width="5.28515625" style="103" customWidth="1"/>
    <col min="9526" max="9527" width="9.140625" style="103"/>
    <col min="9528" max="9528" width="6.5703125" style="103" customWidth="1"/>
    <col min="9529" max="9529" width="4.42578125" style="103" bestFit="1" customWidth="1"/>
    <col min="9530" max="9531" width="3.28515625" style="103" bestFit="1" customWidth="1"/>
    <col min="9532" max="9532" width="4.85546875" style="103" customWidth="1"/>
    <col min="9533" max="9533" width="6.5703125" style="103" customWidth="1"/>
    <col min="9534" max="9534" width="5.85546875" style="103" customWidth="1"/>
    <col min="9535" max="9535" width="7.5703125" style="103" customWidth="1"/>
    <col min="9536" max="9536" width="6" style="103" customWidth="1"/>
    <col min="9537" max="9537" width="4.85546875" style="103" customWidth="1"/>
    <col min="9538" max="9538" width="4.85546875" style="103" bestFit="1" customWidth="1"/>
    <col min="9539" max="9539" width="5.28515625" style="103" bestFit="1" customWidth="1"/>
    <col min="9540" max="9540" width="5.28515625" style="103" customWidth="1"/>
    <col min="9541" max="9542" width="9.140625" style="103"/>
    <col min="9543" max="9543" width="6.5703125" style="103" customWidth="1"/>
    <col min="9544" max="9544" width="4.42578125" style="103" bestFit="1" customWidth="1"/>
    <col min="9545" max="9546" width="3.28515625" style="103" bestFit="1" customWidth="1"/>
    <col min="9547" max="9547" width="4.85546875" style="103" customWidth="1"/>
    <col min="9548" max="9548" width="6.5703125" style="103" customWidth="1"/>
    <col min="9549" max="9549" width="5.85546875" style="103" customWidth="1"/>
    <col min="9550" max="9550" width="7.5703125" style="103" customWidth="1"/>
    <col min="9551" max="9551" width="6" style="103" customWidth="1"/>
    <col min="9552" max="9552" width="4.85546875" style="103" customWidth="1"/>
    <col min="9553" max="9553" width="4.85546875" style="103" bestFit="1" customWidth="1"/>
    <col min="9554" max="9554" width="5.28515625" style="103" bestFit="1" customWidth="1"/>
    <col min="9555" max="9555" width="5.28515625" style="103" customWidth="1"/>
    <col min="9556" max="9557" width="9.140625" style="103"/>
    <col min="9558" max="9558" width="6.5703125" style="103" customWidth="1"/>
    <col min="9559" max="9559" width="4.42578125" style="103" bestFit="1" customWidth="1"/>
    <col min="9560" max="9561" width="3.28515625" style="103" bestFit="1" customWidth="1"/>
    <col min="9562" max="9562" width="4.85546875" style="103" customWidth="1"/>
    <col min="9563" max="9563" width="6.5703125" style="103" customWidth="1"/>
    <col min="9564" max="9564" width="5.85546875" style="103" customWidth="1"/>
    <col min="9565" max="9565" width="7.5703125" style="103" customWidth="1"/>
    <col min="9566" max="9566" width="6" style="103" customWidth="1"/>
    <col min="9567" max="9567" width="4.85546875" style="103" customWidth="1"/>
    <col min="9568" max="9568" width="4.85546875" style="103" bestFit="1" customWidth="1"/>
    <col min="9569" max="9569" width="5.28515625" style="103" bestFit="1" customWidth="1"/>
    <col min="9570" max="9570" width="5.28515625" style="103" customWidth="1"/>
    <col min="9571" max="9572" width="9.140625" style="103"/>
    <col min="9573" max="9573" width="6.5703125" style="103" customWidth="1"/>
    <col min="9574" max="9574" width="4.42578125" style="103" bestFit="1" customWidth="1"/>
    <col min="9575" max="9576" width="3.28515625" style="103" bestFit="1" customWidth="1"/>
    <col min="9577" max="9577" width="4.85546875" style="103" customWidth="1"/>
    <col min="9578" max="9578" width="6.5703125" style="103" customWidth="1"/>
    <col min="9579" max="9579" width="5.85546875" style="103" customWidth="1"/>
    <col min="9580" max="9580" width="7.5703125" style="103" customWidth="1"/>
    <col min="9581" max="9581" width="6" style="103" customWidth="1"/>
    <col min="9582" max="9582" width="4.85546875" style="103" customWidth="1"/>
    <col min="9583" max="9583" width="4.85546875" style="103" bestFit="1" customWidth="1"/>
    <col min="9584" max="9584" width="5.28515625" style="103" bestFit="1" customWidth="1"/>
    <col min="9585" max="9585" width="5.28515625" style="103" customWidth="1"/>
    <col min="9586" max="9587" width="9.140625" style="103"/>
    <col min="9588" max="9588" width="6.5703125" style="103" customWidth="1"/>
    <col min="9589" max="9589" width="4.42578125" style="103" bestFit="1" customWidth="1"/>
    <col min="9590" max="9591" width="3.28515625" style="103" bestFit="1" customWidth="1"/>
    <col min="9592" max="9592" width="4.85546875" style="103" customWidth="1"/>
    <col min="9593" max="9593" width="6.5703125" style="103" customWidth="1"/>
    <col min="9594" max="9594" width="5.85546875" style="103" customWidth="1"/>
    <col min="9595" max="9595" width="7.5703125" style="103" customWidth="1"/>
    <col min="9596" max="9596" width="6" style="103" customWidth="1"/>
    <col min="9597" max="9597" width="4.85546875" style="103" customWidth="1"/>
    <col min="9598" max="9598" width="4.85546875" style="103" bestFit="1" customWidth="1"/>
    <col min="9599" max="9599" width="5.28515625" style="103" bestFit="1" customWidth="1"/>
    <col min="9600" max="9600" width="5.28515625" style="103" customWidth="1"/>
    <col min="9601" max="9602" width="9.140625" style="103"/>
    <col min="9603" max="9603" width="6.5703125" style="103" customWidth="1"/>
    <col min="9604" max="9604" width="4.42578125" style="103" bestFit="1" customWidth="1"/>
    <col min="9605" max="9606" width="3.28515625" style="103" bestFit="1" customWidth="1"/>
    <col min="9607" max="9607" width="4.85546875" style="103" customWidth="1"/>
    <col min="9608" max="9608" width="6.5703125" style="103" customWidth="1"/>
    <col min="9609" max="9609" width="5.85546875" style="103" customWidth="1"/>
    <col min="9610" max="9610" width="7.5703125" style="103" customWidth="1"/>
    <col min="9611" max="9611" width="6" style="103" customWidth="1"/>
    <col min="9612" max="9612" width="4.85546875" style="103" customWidth="1"/>
    <col min="9613" max="9613" width="4.85546875" style="103" bestFit="1" customWidth="1"/>
    <col min="9614" max="9614" width="5.28515625" style="103" bestFit="1" customWidth="1"/>
    <col min="9615" max="9615" width="5.28515625" style="103" customWidth="1"/>
    <col min="9616" max="9617" width="9.140625" style="103"/>
    <col min="9618" max="9618" width="6.5703125" style="103" customWidth="1"/>
    <col min="9619" max="9619" width="4.42578125" style="103" bestFit="1" customWidth="1"/>
    <col min="9620" max="9621" width="3.28515625" style="103" bestFit="1" customWidth="1"/>
    <col min="9622" max="9622" width="4.85546875" style="103" customWidth="1"/>
    <col min="9623" max="9623" width="6.5703125" style="103" customWidth="1"/>
    <col min="9624" max="9624" width="5.85546875" style="103" customWidth="1"/>
    <col min="9625" max="9625" width="7.5703125" style="103" customWidth="1"/>
    <col min="9626" max="9626" width="6" style="103" customWidth="1"/>
    <col min="9627" max="9627" width="4.85546875" style="103" customWidth="1"/>
    <col min="9628" max="9628" width="4.85546875" style="103" bestFit="1" customWidth="1"/>
    <col min="9629" max="9629" width="5.28515625" style="103" bestFit="1" customWidth="1"/>
    <col min="9630" max="9630" width="5.28515625" style="103" customWidth="1"/>
    <col min="9631" max="9702" width="9.140625" style="103"/>
    <col min="9703" max="9703" width="6.5703125" style="103" customWidth="1"/>
    <col min="9704" max="9704" width="4.42578125" style="103" bestFit="1" customWidth="1"/>
    <col min="9705" max="9706" width="3.28515625" style="103" bestFit="1" customWidth="1"/>
    <col min="9707" max="9707" width="4.85546875" style="103" customWidth="1"/>
    <col min="9708" max="9708" width="6.5703125" style="103" customWidth="1"/>
    <col min="9709" max="9709" width="5.85546875" style="103" customWidth="1"/>
    <col min="9710" max="9710" width="7.5703125" style="103" customWidth="1"/>
    <col min="9711" max="9711" width="6" style="103" customWidth="1"/>
    <col min="9712" max="9712" width="4.85546875" style="103" customWidth="1"/>
    <col min="9713" max="9713" width="4.85546875" style="103" bestFit="1" customWidth="1"/>
    <col min="9714" max="9714" width="5.28515625" style="103" bestFit="1" customWidth="1"/>
    <col min="9715" max="9715" width="6.28515625" style="103" customWidth="1"/>
    <col min="9716" max="9720" width="8.7109375" style="103" customWidth="1"/>
    <col min="9721" max="9721" width="6" style="103" customWidth="1"/>
    <col min="9722" max="9722" width="9.140625" style="103"/>
    <col min="9723" max="9723" width="24.140625" style="103" bestFit="1" customWidth="1"/>
    <col min="9724" max="9724" width="6.5703125" style="103" customWidth="1"/>
    <col min="9725" max="9725" width="4.42578125" style="103" bestFit="1" customWidth="1"/>
    <col min="9726" max="9727" width="3.28515625" style="103" bestFit="1" customWidth="1"/>
    <col min="9728" max="9728" width="4.85546875" style="103" customWidth="1"/>
    <col min="9729" max="9729" width="6.5703125" style="103" customWidth="1"/>
    <col min="9730" max="9730" width="5.85546875" style="103" customWidth="1"/>
    <col min="9731" max="9731" width="7.5703125" style="103" customWidth="1"/>
    <col min="9732" max="9732" width="6" style="103" customWidth="1"/>
    <col min="9733" max="9733" width="4.85546875" style="103" customWidth="1"/>
    <col min="9734" max="9734" width="4.85546875" style="103" bestFit="1" customWidth="1"/>
    <col min="9735" max="9735" width="5.28515625" style="103" bestFit="1" customWidth="1"/>
    <col min="9736" max="9736" width="5.28515625" style="103" customWidth="1"/>
    <col min="9737" max="9738" width="9.140625" style="103"/>
    <col min="9739" max="9739" width="6.5703125" style="103" customWidth="1"/>
    <col min="9740" max="9740" width="4.42578125" style="103" bestFit="1" customWidth="1"/>
    <col min="9741" max="9742" width="3.28515625" style="103" bestFit="1" customWidth="1"/>
    <col min="9743" max="9743" width="4.85546875" style="103" customWidth="1"/>
    <col min="9744" max="9744" width="6.5703125" style="103" customWidth="1"/>
    <col min="9745" max="9745" width="5.85546875" style="103" customWidth="1"/>
    <col min="9746" max="9746" width="7.5703125" style="103" customWidth="1"/>
    <col min="9747" max="9747" width="6" style="103" customWidth="1"/>
    <col min="9748" max="9748" width="4.85546875" style="103" customWidth="1"/>
    <col min="9749" max="9749" width="4.85546875" style="103" bestFit="1" customWidth="1"/>
    <col min="9750" max="9750" width="5.28515625" style="103" bestFit="1" customWidth="1"/>
    <col min="9751" max="9751" width="5.28515625" style="103" customWidth="1"/>
    <col min="9752" max="9753" width="9.140625" style="103"/>
    <col min="9754" max="9754" width="6.5703125" style="103" customWidth="1"/>
    <col min="9755" max="9755" width="4.42578125" style="103" bestFit="1" customWidth="1"/>
    <col min="9756" max="9757" width="3.28515625" style="103" bestFit="1" customWidth="1"/>
    <col min="9758" max="9758" width="4.85546875" style="103" customWidth="1"/>
    <col min="9759" max="9759" width="6.5703125" style="103" customWidth="1"/>
    <col min="9760" max="9760" width="5.85546875" style="103" customWidth="1"/>
    <col min="9761" max="9761" width="7.5703125" style="103" customWidth="1"/>
    <col min="9762" max="9762" width="6" style="103" customWidth="1"/>
    <col min="9763" max="9763" width="4.85546875" style="103" customWidth="1"/>
    <col min="9764" max="9764" width="4.85546875" style="103" bestFit="1" customWidth="1"/>
    <col min="9765" max="9765" width="5.28515625" style="103" bestFit="1" customWidth="1"/>
    <col min="9766" max="9766" width="5.28515625" style="103" customWidth="1"/>
    <col min="9767" max="9768" width="9.140625" style="103"/>
    <col min="9769" max="9769" width="6.5703125" style="103" customWidth="1"/>
    <col min="9770" max="9770" width="4.42578125" style="103" bestFit="1" customWidth="1"/>
    <col min="9771" max="9772" width="3.28515625" style="103" bestFit="1" customWidth="1"/>
    <col min="9773" max="9773" width="4.85546875" style="103" customWidth="1"/>
    <col min="9774" max="9774" width="6.5703125" style="103" customWidth="1"/>
    <col min="9775" max="9775" width="5.85546875" style="103" customWidth="1"/>
    <col min="9776" max="9776" width="7.5703125" style="103" customWidth="1"/>
    <col min="9777" max="9777" width="6" style="103" customWidth="1"/>
    <col min="9778" max="9778" width="4.85546875" style="103" customWidth="1"/>
    <col min="9779" max="9779" width="4.85546875" style="103" bestFit="1" customWidth="1"/>
    <col min="9780" max="9780" width="5.28515625" style="103" bestFit="1" customWidth="1"/>
    <col min="9781" max="9781" width="5.28515625" style="103" customWidth="1"/>
    <col min="9782" max="9783" width="9.140625" style="103"/>
    <col min="9784" max="9784" width="6.5703125" style="103" customWidth="1"/>
    <col min="9785" max="9785" width="4.42578125" style="103" bestFit="1" customWidth="1"/>
    <col min="9786" max="9787" width="3.28515625" style="103" bestFit="1" customWidth="1"/>
    <col min="9788" max="9788" width="4.85546875" style="103" customWidth="1"/>
    <col min="9789" max="9789" width="6.5703125" style="103" customWidth="1"/>
    <col min="9790" max="9790" width="5.85546875" style="103" customWidth="1"/>
    <col min="9791" max="9791" width="7.5703125" style="103" customWidth="1"/>
    <col min="9792" max="9792" width="6" style="103" customWidth="1"/>
    <col min="9793" max="9793" width="4.85546875" style="103" customWidth="1"/>
    <col min="9794" max="9794" width="4.85546875" style="103" bestFit="1" customWidth="1"/>
    <col min="9795" max="9795" width="5.28515625" style="103" bestFit="1" customWidth="1"/>
    <col min="9796" max="9796" width="5.28515625" style="103" customWidth="1"/>
    <col min="9797" max="9798" width="9.140625" style="103"/>
    <col min="9799" max="9799" width="6.5703125" style="103" customWidth="1"/>
    <col min="9800" max="9800" width="4.42578125" style="103" bestFit="1" customWidth="1"/>
    <col min="9801" max="9802" width="3.28515625" style="103" bestFit="1" customWidth="1"/>
    <col min="9803" max="9803" width="4.85546875" style="103" customWidth="1"/>
    <col min="9804" max="9804" width="6.5703125" style="103" customWidth="1"/>
    <col min="9805" max="9805" width="5.85546875" style="103" customWidth="1"/>
    <col min="9806" max="9806" width="7.5703125" style="103" customWidth="1"/>
    <col min="9807" max="9807" width="6" style="103" customWidth="1"/>
    <col min="9808" max="9808" width="4.85546875" style="103" customWidth="1"/>
    <col min="9809" max="9809" width="4.85546875" style="103" bestFit="1" customWidth="1"/>
    <col min="9810" max="9810" width="5.28515625" style="103" bestFit="1" customWidth="1"/>
    <col min="9811" max="9811" width="5.28515625" style="103" customWidth="1"/>
    <col min="9812" max="9813" width="9.140625" style="103"/>
    <col min="9814" max="9814" width="6.5703125" style="103" customWidth="1"/>
    <col min="9815" max="9815" width="4.42578125" style="103" bestFit="1" customWidth="1"/>
    <col min="9816" max="9817" width="3.28515625" style="103" bestFit="1" customWidth="1"/>
    <col min="9818" max="9818" width="4.85546875" style="103" customWidth="1"/>
    <col min="9819" max="9819" width="6.5703125" style="103" customWidth="1"/>
    <col min="9820" max="9820" width="5.85546875" style="103" customWidth="1"/>
    <col min="9821" max="9821" width="7.5703125" style="103" customWidth="1"/>
    <col min="9822" max="9822" width="6" style="103" customWidth="1"/>
    <col min="9823" max="9823" width="4.85546875" style="103" customWidth="1"/>
    <col min="9824" max="9824" width="4.85546875" style="103" bestFit="1" customWidth="1"/>
    <col min="9825" max="9825" width="5.28515625" style="103" bestFit="1" customWidth="1"/>
    <col min="9826" max="9826" width="5.28515625" style="103" customWidth="1"/>
    <col min="9827" max="9828" width="9.140625" style="103"/>
    <col min="9829" max="9829" width="6.5703125" style="103" customWidth="1"/>
    <col min="9830" max="9830" width="4.42578125" style="103" bestFit="1" customWidth="1"/>
    <col min="9831" max="9832" width="3.28515625" style="103" bestFit="1" customWidth="1"/>
    <col min="9833" max="9833" width="4.85546875" style="103" customWidth="1"/>
    <col min="9834" max="9834" width="6.5703125" style="103" customWidth="1"/>
    <col min="9835" max="9835" width="5.85546875" style="103" customWidth="1"/>
    <col min="9836" max="9836" width="7.5703125" style="103" customWidth="1"/>
    <col min="9837" max="9837" width="6" style="103" customWidth="1"/>
    <col min="9838" max="9838" width="4.85546875" style="103" customWidth="1"/>
    <col min="9839" max="9839" width="4.85546875" style="103" bestFit="1" customWidth="1"/>
    <col min="9840" max="9840" width="5.28515625" style="103" bestFit="1" customWidth="1"/>
    <col min="9841" max="9841" width="5.28515625" style="103" customWidth="1"/>
    <col min="9842" max="9843" width="9.140625" style="103"/>
    <col min="9844" max="9844" width="6.5703125" style="103" customWidth="1"/>
    <col min="9845" max="9845" width="4.42578125" style="103" bestFit="1" customWidth="1"/>
    <col min="9846" max="9847" width="3.28515625" style="103" bestFit="1" customWidth="1"/>
    <col min="9848" max="9848" width="4.85546875" style="103" customWidth="1"/>
    <col min="9849" max="9849" width="6.5703125" style="103" customWidth="1"/>
    <col min="9850" max="9850" width="5.85546875" style="103" customWidth="1"/>
    <col min="9851" max="9851" width="7.5703125" style="103" customWidth="1"/>
    <col min="9852" max="9852" width="6" style="103" customWidth="1"/>
    <col min="9853" max="9853" width="4.85546875" style="103" customWidth="1"/>
    <col min="9854" max="9854" width="4.85546875" style="103" bestFit="1" customWidth="1"/>
    <col min="9855" max="9855" width="5.28515625" style="103" bestFit="1" customWidth="1"/>
    <col min="9856" max="9856" width="5.28515625" style="103" customWidth="1"/>
    <col min="9857" max="9858" width="9.140625" style="103"/>
    <col min="9859" max="9859" width="6.5703125" style="103" customWidth="1"/>
    <col min="9860" max="9860" width="4.42578125" style="103" bestFit="1" customWidth="1"/>
    <col min="9861" max="9862" width="3.28515625" style="103" bestFit="1" customWidth="1"/>
    <col min="9863" max="9863" width="4.85546875" style="103" customWidth="1"/>
    <col min="9864" max="9864" width="6.5703125" style="103" customWidth="1"/>
    <col min="9865" max="9865" width="5.85546875" style="103" customWidth="1"/>
    <col min="9866" max="9866" width="7.5703125" style="103" customWidth="1"/>
    <col min="9867" max="9867" width="6" style="103" customWidth="1"/>
    <col min="9868" max="9868" width="4.85546875" style="103" customWidth="1"/>
    <col min="9869" max="9869" width="4.85546875" style="103" bestFit="1" customWidth="1"/>
    <col min="9870" max="9870" width="5.28515625" style="103" bestFit="1" customWidth="1"/>
    <col min="9871" max="9871" width="5.28515625" style="103" customWidth="1"/>
    <col min="9872" max="9873" width="9.140625" style="103"/>
    <col min="9874" max="9874" width="6.5703125" style="103" customWidth="1"/>
    <col min="9875" max="9875" width="4.42578125" style="103" bestFit="1" customWidth="1"/>
    <col min="9876" max="9877" width="3.28515625" style="103" bestFit="1" customWidth="1"/>
    <col min="9878" max="9878" width="4.85546875" style="103" customWidth="1"/>
    <col min="9879" max="9879" width="6.5703125" style="103" customWidth="1"/>
    <col min="9880" max="9880" width="5.85546875" style="103" customWidth="1"/>
    <col min="9881" max="9881" width="7.5703125" style="103" customWidth="1"/>
    <col min="9882" max="9882" width="6" style="103" customWidth="1"/>
    <col min="9883" max="9883" width="4.85546875" style="103" customWidth="1"/>
    <col min="9884" max="9884" width="4.85546875" style="103" bestFit="1" customWidth="1"/>
    <col min="9885" max="9885" width="5.28515625" style="103" bestFit="1" customWidth="1"/>
    <col min="9886" max="9886" width="5.28515625" style="103" customWidth="1"/>
    <col min="9887" max="9958" width="9.140625" style="103"/>
    <col min="9959" max="9959" width="6.5703125" style="103" customWidth="1"/>
    <col min="9960" max="9960" width="4.42578125" style="103" bestFit="1" customWidth="1"/>
    <col min="9961" max="9962" width="3.28515625" style="103" bestFit="1" customWidth="1"/>
    <col min="9963" max="9963" width="4.85546875" style="103" customWidth="1"/>
    <col min="9964" max="9964" width="6.5703125" style="103" customWidth="1"/>
    <col min="9965" max="9965" width="5.85546875" style="103" customWidth="1"/>
    <col min="9966" max="9966" width="7.5703125" style="103" customWidth="1"/>
    <col min="9967" max="9967" width="6" style="103" customWidth="1"/>
    <col min="9968" max="9968" width="4.85546875" style="103" customWidth="1"/>
    <col min="9969" max="9969" width="4.85546875" style="103" bestFit="1" customWidth="1"/>
    <col min="9970" max="9970" width="5.28515625" style="103" bestFit="1" customWidth="1"/>
    <col min="9971" max="9971" width="6.28515625" style="103" customWidth="1"/>
    <col min="9972" max="9976" width="8.7109375" style="103" customWidth="1"/>
    <col min="9977" max="9977" width="6" style="103" customWidth="1"/>
    <col min="9978" max="9978" width="9.140625" style="103"/>
    <col min="9979" max="9979" width="24.140625" style="103" bestFit="1" customWidth="1"/>
    <col min="9980" max="9980" width="6.5703125" style="103" customWidth="1"/>
    <col min="9981" max="9981" width="4.42578125" style="103" bestFit="1" customWidth="1"/>
    <col min="9982" max="9983" width="3.28515625" style="103" bestFit="1" customWidth="1"/>
    <col min="9984" max="9984" width="4.85546875" style="103" customWidth="1"/>
    <col min="9985" max="9985" width="6.5703125" style="103" customWidth="1"/>
    <col min="9986" max="9986" width="5.85546875" style="103" customWidth="1"/>
    <col min="9987" max="9987" width="7.5703125" style="103" customWidth="1"/>
    <col min="9988" max="9988" width="6" style="103" customWidth="1"/>
    <col min="9989" max="9989" width="4.85546875" style="103" customWidth="1"/>
    <col min="9990" max="9990" width="4.85546875" style="103" bestFit="1" customWidth="1"/>
    <col min="9991" max="9991" width="5.28515625" style="103" bestFit="1" customWidth="1"/>
    <col min="9992" max="9992" width="5.28515625" style="103" customWidth="1"/>
    <col min="9993" max="9994" width="9.140625" style="103"/>
    <col min="9995" max="9995" width="6.5703125" style="103" customWidth="1"/>
    <col min="9996" max="9996" width="4.42578125" style="103" bestFit="1" customWidth="1"/>
    <col min="9997" max="9998" width="3.28515625" style="103" bestFit="1" customWidth="1"/>
    <col min="9999" max="9999" width="4.85546875" style="103" customWidth="1"/>
    <col min="10000" max="10000" width="6.5703125" style="103" customWidth="1"/>
    <col min="10001" max="10001" width="5.85546875" style="103" customWidth="1"/>
    <col min="10002" max="10002" width="7.5703125" style="103" customWidth="1"/>
    <col min="10003" max="10003" width="6" style="103" customWidth="1"/>
    <col min="10004" max="10004" width="4.85546875" style="103" customWidth="1"/>
    <col min="10005" max="10005" width="4.85546875" style="103" bestFit="1" customWidth="1"/>
    <col min="10006" max="10006" width="5.28515625" style="103" bestFit="1" customWidth="1"/>
    <col min="10007" max="10007" width="5.28515625" style="103" customWidth="1"/>
    <col min="10008" max="10009" width="9.140625" style="103"/>
    <col min="10010" max="10010" width="6.5703125" style="103" customWidth="1"/>
    <col min="10011" max="10011" width="4.42578125" style="103" bestFit="1" customWidth="1"/>
    <col min="10012" max="10013" width="3.28515625" style="103" bestFit="1" customWidth="1"/>
    <col min="10014" max="10014" width="4.85546875" style="103" customWidth="1"/>
    <col min="10015" max="10015" width="6.5703125" style="103" customWidth="1"/>
    <col min="10016" max="10016" width="5.85546875" style="103" customWidth="1"/>
    <col min="10017" max="10017" width="7.5703125" style="103" customWidth="1"/>
    <col min="10018" max="10018" width="6" style="103" customWidth="1"/>
    <col min="10019" max="10019" width="4.85546875" style="103" customWidth="1"/>
    <col min="10020" max="10020" width="4.85546875" style="103" bestFit="1" customWidth="1"/>
    <col min="10021" max="10021" width="5.28515625" style="103" bestFit="1" customWidth="1"/>
    <col min="10022" max="10022" width="5.28515625" style="103" customWidth="1"/>
    <col min="10023" max="10024" width="9.140625" style="103"/>
    <col min="10025" max="10025" width="6.5703125" style="103" customWidth="1"/>
    <col min="10026" max="10026" width="4.42578125" style="103" bestFit="1" customWidth="1"/>
    <col min="10027" max="10028" width="3.28515625" style="103" bestFit="1" customWidth="1"/>
    <col min="10029" max="10029" width="4.85546875" style="103" customWidth="1"/>
    <col min="10030" max="10030" width="6.5703125" style="103" customWidth="1"/>
    <col min="10031" max="10031" width="5.85546875" style="103" customWidth="1"/>
    <col min="10032" max="10032" width="7.5703125" style="103" customWidth="1"/>
    <col min="10033" max="10033" width="6" style="103" customWidth="1"/>
    <col min="10034" max="10034" width="4.85546875" style="103" customWidth="1"/>
    <col min="10035" max="10035" width="4.85546875" style="103" bestFit="1" customWidth="1"/>
    <col min="10036" max="10036" width="5.28515625" style="103" bestFit="1" customWidth="1"/>
    <col min="10037" max="10037" width="5.28515625" style="103" customWidth="1"/>
    <col min="10038" max="10039" width="9.140625" style="103"/>
    <col min="10040" max="10040" width="6.5703125" style="103" customWidth="1"/>
    <col min="10041" max="10041" width="4.42578125" style="103" bestFit="1" customWidth="1"/>
    <col min="10042" max="10043" width="3.28515625" style="103" bestFit="1" customWidth="1"/>
    <col min="10044" max="10044" width="4.85546875" style="103" customWidth="1"/>
    <col min="10045" max="10045" width="6.5703125" style="103" customWidth="1"/>
    <col min="10046" max="10046" width="5.85546875" style="103" customWidth="1"/>
    <col min="10047" max="10047" width="7.5703125" style="103" customWidth="1"/>
    <col min="10048" max="10048" width="6" style="103" customWidth="1"/>
    <col min="10049" max="10049" width="4.85546875" style="103" customWidth="1"/>
    <col min="10050" max="10050" width="4.85546875" style="103" bestFit="1" customWidth="1"/>
    <col min="10051" max="10051" width="5.28515625" style="103" bestFit="1" customWidth="1"/>
    <col min="10052" max="10052" width="5.28515625" style="103" customWidth="1"/>
    <col min="10053" max="10054" width="9.140625" style="103"/>
    <col min="10055" max="10055" width="6.5703125" style="103" customWidth="1"/>
    <col min="10056" max="10056" width="4.42578125" style="103" bestFit="1" customWidth="1"/>
    <col min="10057" max="10058" width="3.28515625" style="103" bestFit="1" customWidth="1"/>
    <col min="10059" max="10059" width="4.85546875" style="103" customWidth="1"/>
    <col min="10060" max="10060" width="6.5703125" style="103" customWidth="1"/>
    <col min="10061" max="10061" width="5.85546875" style="103" customWidth="1"/>
    <col min="10062" max="10062" width="7.5703125" style="103" customWidth="1"/>
    <col min="10063" max="10063" width="6" style="103" customWidth="1"/>
    <col min="10064" max="10064" width="4.85546875" style="103" customWidth="1"/>
    <col min="10065" max="10065" width="4.85546875" style="103" bestFit="1" customWidth="1"/>
    <col min="10066" max="10066" width="5.28515625" style="103" bestFit="1" customWidth="1"/>
    <col min="10067" max="10067" width="5.28515625" style="103" customWidth="1"/>
    <col min="10068" max="10069" width="9.140625" style="103"/>
    <col min="10070" max="10070" width="6.5703125" style="103" customWidth="1"/>
    <col min="10071" max="10071" width="4.42578125" style="103" bestFit="1" customWidth="1"/>
    <col min="10072" max="10073" width="3.28515625" style="103" bestFit="1" customWidth="1"/>
    <col min="10074" max="10074" width="4.85546875" style="103" customWidth="1"/>
    <col min="10075" max="10075" width="6.5703125" style="103" customWidth="1"/>
    <col min="10076" max="10076" width="5.85546875" style="103" customWidth="1"/>
    <col min="10077" max="10077" width="7.5703125" style="103" customWidth="1"/>
    <col min="10078" max="10078" width="6" style="103" customWidth="1"/>
    <col min="10079" max="10079" width="4.85546875" style="103" customWidth="1"/>
    <col min="10080" max="10080" width="4.85546875" style="103" bestFit="1" customWidth="1"/>
    <col min="10081" max="10081" width="5.28515625" style="103" bestFit="1" customWidth="1"/>
    <col min="10082" max="10082" width="5.28515625" style="103" customWidth="1"/>
    <col min="10083" max="10084" width="9.140625" style="103"/>
    <col min="10085" max="10085" width="6.5703125" style="103" customWidth="1"/>
    <col min="10086" max="10086" width="4.42578125" style="103" bestFit="1" customWidth="1"/>
    <col min="10087" max="10088" width="3.28515625" style="103" bestFit="1" customWidth="1"/>
    <col min="10089" max="10089" width="4.85546875" style="103" customWidth="1"/>
    <col min="10090" max="10090" width="6.5703125" style="103" customWidth="1"/>
    <col min="10091" max="10091" width="5.85546875" style="103" customWidth="1"/>
    <col min="10092" max="10092" width="7.5703125" style="103" customWidth="1"/>
    <col min="10093" max="10093" width="6" style="103" customWidth="1"/>
    <col min="10094" max="10094" width="4.85546875" style="103" customWidth="1"/>
    <col min="10095" max="10095" width="4.85546875" style="103" bestFit="1" customWidth="1"/>
    <col min="10096" max="10096" width="5.28515625" style="103" bestFit="1" customWidth="1"/>
    <col min="10097" max="10097" width="5.28515625" style="103" customWidth="1"/>
    <col min="10098" max="10099" width="9.140625" style="103"/>
    <col min="10100" max="10100" width="6.5703125" style="103" customWidth="1"/>
    <col min="10101" max="10101" width="4.42578125" style="103" bestFit="1" customWidth="1"/>
    <col min="10102" max="10103" width="3.28515625" style="103" bestFit="1" customWidth="1"/>
    <col min="10104" max="10104" width="4.85546875" style="103" customWidth="1"/>
    <col min="10105" max="10105" width="6.5703125" style="103" customWidth="1"/>
    <col min="10106" max="10106" width="5.85546875" style="103" customWidth="1"/>
    <col min="10107" max="10107" width="7.5703125" style="103" customWidth="1"/>
    <col min="10108" max="10108" width="6" style="103" customWidth="1"/>
    <col min="10109" max="10109" width="4.85546875" style="103" customWidth="1"/>
    <col min="10110" max="10110" width="4.85546875" style="103" bestFit="1" customWidth="1"/>
    <col min="10111" max="10111" width="5.28515625" style="103" bestFit="1" customWidth="1"/>
    <col min="10112" max="10112" width="5.28515625" style="103" customWidth="1"/>
    <col min="10113" max="10114" width="9.140625" style="103"/>
    <col min="10115" max="10115" width="6.5703125" style="103" customWidth="1"/>
    <col min="10116" max="10116" width="4.42578125" style="103" bestFit="1" customWidth="1"/>
    <col min="10117" max="10118" width="3.28515625" style="103" bestFit="1" customWidth="1"/>
    <col min="10119" max="10119" width="4.85546875" style="103" customWidth="1"/>
    <col min="10120" max="10120" width="6.5703125" style="103" customWidth="1"/>
    <col min="10121" max="10121" width="5.85546875" style="103" customWidth="1"/>
    <col min="10122" max="10122" width="7.5703125" style="103" customWidth="1"/>
    <col min="10123" max="10123" width="6" style="103" customWidth="1"/>
    <col min="10124" max="10124" width="4.85546875" style="103" customWidth="1"/>
    <col min="10125" max="10125" width="4.85546875" style="103" bestFit="1" customWidth="1"/>
    <col min="10126" max="10126" width="5.28515625" style="103" bestFit="1" customWidth="1"/>
    <col min="10127" max="10127" width="5.28515625" style="103" customWidth="1"/>
    <col min="10128" max="10129" width="9.140625" style="103"/>
    <col min="10130" max="10130" width="6.5703125" style="103" customWidth="1"/>
    <col min="10131" max="10131" width="4.42578125" style="103" bestFit="1" customWidth="1"/>
    <col min="10132" max="10133" width="3.28515625" style="103" bestFit="1" customWidth="1"/>
    <col min="10134" max="10134" width="4.85546875" style="103" customWidth="1"/>
    <col min="10135" max="10135" width="6.5703125" style="103" customWidth="1"/>
    <col min="10136" max="10136" width="5.85546875" style="103" customWidth="1"/>
    <col min="10137" max="10137" width="7.5703125" style="103" customWidth="1"/>
    <col min="10138" max="10138" width="6" style="103" customWidth="1"/>
    <col min="10139" max="10139" width="4.85546875" style="103" customWidth="1"/>
    <col min="10140" max="10140" width="4.85546875" style="103" bestFit="1" customWidth="1"/>
    <col min="10141" max="10141" width="5.28515625" style="103" bestFit="1" customWidth="1"/>
    <col min="10142" max="10142" width="5.28515625" style="103" customWidth="1"/>
    <col min="10143" max="10214" width="9.140625" style="103"/>
    <col min="10215" max="10215" width="6.5703125" style="103" customWidth="1"/>
    <col min="10216" max="10216" width="4.42578125" style="103" bestFit="1" customWidth="1"/>
    <col min="10217" max="10218" width="3.28515625" style="103" bestFit="1" customWidth="1"/>
    <col min="10219" max="10219" width="4.85546875" style="103" customWidth="1"/>
    <col min="10220" max="10220" width="6.5703125" style="103" customWidth="1"/>
    <col min="10221" max="10221" width="5.85546875" style="103" customWidth="1"/>
    <col min="10222" max="10222" width="7.5703125" style="103" customWidth="1"/>
    <col min="10223" max="10223" width="6" style="103" customWidth="1"/>
    <col min="10224" max="10224" width="4.85546875" style="103" customWidth="1"/>
    <col min="10225" max="10225" width="4.85546875" style="103" bestFit="1" customWidth="1"/>
    <col min="10226" max="10226" width="5.28515625" style="103" bestFit="1" customWidth="1"/>
    <col min="10227" max="10227" width="6.28515625" style="103" customWidth="1"/>
    <col min="10228" max="10232" width="8.7109375" style="103" customWidth="1"/>
    <col min="10233" max="10233" width="6" style="103" customWidth="1"/>
    <col min="10234" max="10234" width="9.140625" style="103"/>
    <col min="10235" max="10235" width="24.140625" style="103" bestFit="1" customWidth="1"/>
    <col min="10236" max="10236" width="6.5703125" style="103" customWidth="1"/>
    <col min="10237" max="10237" width="4.42578125" style="103" bestFit="1" customWidth="1"/>
    <col min="10238" max="10239" width="3.28515625" style="103" bestFit="1" customWidth="1"/>
    <col min="10240" max="10240" width="4.85546875" style="103" customWidth="1"/>
    <col min="10241" max="10241" width="6.5703125" style="103" customWidth="1"/>
    <col min="10242" max="10242" width="5.85546875" style="103" customWidth="1"/>
    <col min="10243" max="10243" width="7.5703125" style="103" customWidth="1"/>
    <col min="10244" max="10244" width="6" style="103" customWidth="1"/>
    <col min="10245" max="10245" width="4.85546875" style="103" customWidth="1"/>
    <col min="10246" max="10246" width="4.85546875" style="103" bestFit="1" customWidth="1"/>
    <col min="10247" max="10247" width="5.28515625" style="103" bestFit="1" customWidth="1"/>
    <col min="10248" max="10248" width="5.28515625" style="103" customWidth="1"/>
    <col min="10249" max="10250" width="9.140625" style="103"/>
    <col min="10251" max="10251" width="6.5703125" style="103" customWidth="1"/>
    <col min="10252" max="10252" width="4.42578125" style="103" bestFit="1" customWidth="1"/>
    <col min="10253" max="10254" width="3.28515625" style="103" bestFit="1" customWidth="1"/>
    <col min="10255" max="10255" width="4.85546875" style="103" customWidth="1"/>
    <col min="10256" max="10256" width="6.5703125" style="103" customWidth="1"/>
    <col min="10257" max="10257" width="5.85546875" style="103" customWidth="1"/>
    <col min="10258" max="10258" width="7.5703125" style="103" customWidth="1"/>
    <col min="10259" max="10259" width="6" style="103" customWidth="1"/>
    <col min="10260" max="10260" width="4.85546875" style="103" customWidth="1"/>
    <col min="10261" max="10261" width="4.85546875" style="103" bestFit="1" customWidth="1"/>
    <col min="10262" max="10262" width="5.28515625" style="103" bestFit="1" customWidth="1"/>
    <col min="10263" max="10263" width="5.28515625" style="103" customWidth="1"/>
    <col min="10264" max="10265" width="9.140625" style="103"/>
    <col min="10266" max="10266" width="6.5703125" style="103" customWidth="1"/>
    <col min="10267" max="10267" width="4.42578125" style="103" bestFit="1" customWidth="1"/>
    <col min="10268" max="10269" width="3.28515625" style="103" bestFit="1" customWidth="1"/>
    <col min="10270" max="10270" width="4.85546875" style="103" customWidth="1"/>
    <col min="10271" max="10271" width="6.5703125" style="103" customWidth="1"/>
    <col min="10272" max="10272" width="5.85546875" style="103" customWidth="1"/>
    <col min="10273" max="10273" width="7.5703125" style="103" customWidth="1"/>
    <col min="10274" max="10274" width="6" style="103" customWidth="1"/>
    <col min="10275" max="10275" width="4.85546875" style="103" customWidth="1"/>
    <col min="10276" max="10276" width="4.85546875" style="103" bestFit="1" customWidth="1"/>
    <col min="10277" max="10277" width="5.28515625" style="103" bestFit="1" customWidth="1"/>
    <col min="10278" max="10278" width="5.28515625" style="103" customWidth="1"/>
    <col min="10279" max="10280" width="9.140625" style="103"/>
    <col min="10281" max="10281" width="6.5703125" style="103" customWidth="1"/>
    <col min="10282" max="10282" width="4.42578125" style="103" bestFit="1" customWidth="1"/>
    <col min="10283" max="10284" width="3.28515625" style="103" bestFit="1" customWidth="1"/>
    <col min="10285" max="10285" width="4.85546875" style="103" customWidth="1"/>
    <col min="10286" max="10286" width="6.5703125" style="103" customWidth="1"/>
    <col min="10287" max="10287" width="5.85546875" style="103" customWidth="1"/>
    <col min="10288" max="10288" width="7.5703125" style="103" customWidth="1"/>
    <col min="10289" max="10289" width="6" style="103" customWidth="1"/>
    <col min="10290" max="10290" width="4.85546875" style="103" customWidth="1"/>
    <col min="10291" max="10291" width="4.85546875" style="103" bestFit="1" customWidth="1"/>
    <col min="10292" max="10292" width="5.28515625" style="103" bestFit="1" customWidth="1"/>
    <col min="10293" max="10293" width="5.28515625" style="103" customWidth="1"/>
    <col min="10294" max="10295" width="9.140625" style="103"/>
    <col min="10296" max="10296" width="6.5703125" style="103" customWidth="1"/>
    <col min="10297" max="10297" width="4.42578125" style="103" bestFit="1" customWidth="1"/>
    <col min="10298" max="10299" width="3.28515625" style="103" bestFit="1" customWidth="1"/>
    <col min="10300" max="10300" width="4.85546875" style="103" customWidth="1"/>
    <col min="10301" max="10301" width="6.5703125" style="103" customWidth="1"/>
    <col min="10302" max="10302" width="5.85546875" style="103" customWidth="1"/>
    <col min="10303" max="10303" width="7.5703125" style="103" customWidth="1"/>
    <col min="10304" max="10304" width="6" style="103" customWidth="1"/>
    <col min="10305" max="10305" width="4.85546875" style="103" customWidth="1"/>
    <col min="10306" max="10306" width="4.85546875" style="103" bestFit="1" customWidth="1"/>
    <col min="10307" max="10307" width="5.28515625" style="103" bestFit="1" customWidth="1"/>
    <col min="10308" max="10308" width="5.28515625" style="103" customWidth="1"/>
    <col min="10309" max="10310" width="9.140625" style="103"/>
    <col min="10311" max="10311" width="6.5703125" style="103" customWidth="1"/>
    <col min="10312" max="10312" width="4.42578125" style="103" bestFit="1" customWidth="1"/>
    <col min="10313" max="10314" width="3.28515625" style="103" bestFit="1" customWidth="1"/>
    <col min="10315" max="10315" width="4.85546875" style="103" customWidth="1"/>
    <col min="10316" max="10316" width="6.5703125" style="103" customWidth="1"/>
    <col min="10317" max="10317" width="5.85546875" style="103" customWidth="1"/>
    <col min="10318" max="10318" width="7.5703125" style="103" customWidth="1"/>
    <col min="10319" max="10319" width="6" style="103" customWidth="1"/>
    <col min="10320" max="10320" width="4.85546875" style="103" customWidth="1"/>
    <col min="10321" max="10321" width="4.85546875" style="103" bestFit="1" customWidth="1"/>
    <col min="10322" max="10322" width="5.28515625" style="103" bestFit="1" customWidth="1"/>
    <col min="10323" max="10323" width="5.28515625" style="103" customWidth="1"/>
    <col min="10324" max="10325" width="9.140625" style="103"/>
    <col min="10326" max="10326" width="6.5703125" style="103" customWidth="1"/>
    <col min="10327" max="10327" width="4.42578125" style="103" bestFit="1" customWidth="1"/>
    <col min="10328" max="10329" width="3.28515625" style="103" bestFit="1" customWidth="1"/>
    <col min="10330" max="10330" width="4.85546875" style="103" customWidth="1"/>
    <col min="10331" max="10331" width="6.5703125" style="103" customWidth="1"/>
    <col min="10332" max="10332" width="5.85546875" style="103" customWidth="1"/>
    <col min="10333" max="10333" width="7.5703125" style="103" customWidth="1"/>
    <col min="10334" max="10334" width="6" style="103" customWidth="1"/>
    <col min="10335" max="10335" width="4.85546875" style="103" customWidth="1"/>
    <col min="10336" max="10336" width="4.85546875" style="103" bestFit="1" customWidth="1"/>
    <col min="10337" max="10337" width="5.28515625" style="103" bestFit="1" customWidth="1"/>
    <col min="10338" max="10338" width="5.28515625" style="103" customWidth="1"/>
    <col min="10339" max="10340" width="9.140625" style="103"/>
    <col min="10341" max="10341" width="6.5703125" style="103" customWidth="1"/>
    <col min="10342" max="10342" width="4.42578125" style="103" bestFit="1" customWidth="1"/>
    <col min="10343" max="10344" width="3.28515625" style="103" bestFit="1" customWidth="1"/>
    <col min="10345" max="10345" width="4.85546875" style="103" customWidth="1"/>
    <col min="10346" max="10346" width="6.5703125" style="103" customWidth="1"/>
    <col min="10347" max="10347" width="5.85546875" style="103" customWidth="1"/>
    <col min="10348" max="10348" width="7.5703125" style="103" customWidth="1"/>
    <col min="10349" max="10349" width="6" style="103" customWidth="1"/>
    <col min="10350" max="10350" width="4.85546875" style="103" customWidth="1"/>
    <col min="10351" max="10351" width="4.85546875" style="103" bestFit="1" customWidth="1"/>
    <col min="10352" max="10352" width="5.28515625" style="103" bestFit="1" customWidth="1"/>
    <col min="10353" max="10353" width="5.28515625" style="103" customWidth="1"/>
    <col min="10354" max="10355" width="9.140625" style="103"/>
    <col min="10356" max="10356" width="6.5703125" style="103" customWidth="1"/>
    <col min="10357" max="10357" width="4.42578125" style="103" bestFit="1" customWidth="1"/>
    <col min="10358" max="10359" width="3.28515625" style="103" bestFit="1" customWidth="1"/>
    <col min="10360" max="10360" width="4.85546875" style="103" customWidth="1"/>
    <col min="10361" max="10361" width="6.5703125" style="103" customWidth="1"/>
    <col min="10362" max="10362" width="5.85546875" style="103" customWidth="1"/>
    <col min="10363" max="10363" width="7.5703125" style="103" customWidth="1"/>
    <col min="10364" max="10364" width="6" style="103" customWidth="1"/>
    <col min="10365" max="10365" width="4.85546875" style="103" customWidth="1"/>
    <col min="10366" max="10366" width="4.85546875" style="103" bestFit="1" customWidth="1"/>
    <col min="10367" max="10367" width="5.28515625" style="103" bestFit="1" customWidth="1"/>
    <col min="10368" max="10368" width="5.28515625" style="103" customWidth="1"/>
    <col min="10369" max="10370" width="9.140625" style="103"/>
    <col min="10371" max="10371" width="6.5703125" style="103" customWidth="1"/>
    <col min="10372" max="10372" width="4.42578125" style="103" bestFit="1" customWidth="1"/>
    <col min="10373" max="10374" width="3.28515625" style="103" bestFit="1" customWidth="1"/>
    <col min="10375" max="10375" width="4.85546875" style="103" customWidth="1"/>
    <col min="10376" max="10376" width="6.5703125" style="103" customWidth="1"/>
    <col min="10377" max="10377" width="5.85546875" style="103" customWidth="1"/>
    <col min="10378" max="10378" width="7.5703125" style="103" customWidth="1"/>
    <col min="10379" max="10379" width="6" style="103" customWidth="1"/>
    <col min="10380" max="10380" width="4.85546875" style="103" customWidth="1"/>
    <col min="10381" max="10381" width="4.85546875" style="103" bestFit="1" customWidth="1"/>
    <col min="10382" max="10382" width="5.28515625" style="103" bestFit="1" customWidth="1"/>
    <col min="10383" max="10383" width="5.28515625" style="103" customWidth="1"/>
    <col min="10384" max="10385" width="9.140625" style="103"/>
    <col min="10386" max="10386" width="6.5703125" style="103" customWidth="1"/>
    <col min="10387" max="10387" width="4.42578125" style="103" bestFit="1" customWidth="1"/>
    <col min="10388" max="10389" width="3.28515625" style="103" bestFit="1" customWidth="1"/>
    <col min="10390" max="10390" width="4.85546875" style="103" customWidth="1"/>
    <col min="10391" max="10391" width="6.5703125" style="103" customWidth="1"/>
    <col min="10392" max="10392" width="5.85546875" style="103" customWidth="1"/>
    <col min="10393" max="10393" width="7.5703125" style="103" customWidth="1"/>
    <col min="10394" max="10394" width="6" style="103" customWidth="1"/>
    <col min="10395" max="10395" width="4.85546875" style="103" customWidth="1"/>
    <col min="10396" max="10396" width="4.85546875" style="103" bestFit="1" customWidth="1"/>
    <col min="10397" max="10397" width="5.28515625" style="103" bestFit="1" customWidth="1"/>
    <col min="10398" max="10398" width="5.28515625" style="103" customWidth="1"/>
    <col min="10399" max="10470" width="9.140625" style="103"/>
    <col min="10471" max="10471" width="6.5703125" style="103" customWidth="1"/>
    <col min="10472" max="10472" width="4.42578125" style="103" bestFit="1" customWidth="1"/>
    <col min="10473" max="10474" width="3.28515625" style="103" bestFit="1" customWidth="1"/>
    <col min="10475" max="10475" width="4.85546875" style="103" customWidth="1"/>
    <col min="10476" max="10476" width="6.5703125" style="103" customWidth="1"/>
    <col min="10477" max="10477" width="5.85546875" style="103" customWidth="1"/>
    <col min="10478" max="10478" width="7.5703125" style="103" customWidth="1"/>
    <col min="10479" max="10479" width="6" style="103" customWidth="1"/>
    <col min="10480" max="10480" width="4.85546875" style="103" customWidth="1"/>
    <col min="10481" max="10481" width="4.85546875" style="103" bestFit="1" customWidth="1"/>
    <col min="10482" max="10482" width="5.28515625" style="103" bestFit="1" customWidth="1"/>
    <col min="10483" max="10483" width="6.28515625" style="103" customWidth="1"/>
    <col min="10484" max="10488" width="8.7109375" style="103" customWidth="1"/>
    <col min="10489" max="10489" width="6" style="103" customWidth="1"/>
    <col min="10490" max="10490" width="9.140625" style="103"/>
    <col min="10491" max="10491" width="24.140625" style="103" bestFit="1" customWidth="1"/>
    <col min="10492" max="10492" width="6.5703125" style="103" customWidth="1"/>
    <col min="10493" max="10493" width="4.42578125" style="103" bestFit="1" customWidth="1"/>
    <col min="10494" max="10495" width="3.28515625" style="103" bestFit="1" customWidth="1"/>
    <col min="10496" max="10496" width="4.85546875" style="103" customWidth="1"/>
    <col min="10497" max="10497" width="6.5703125" style="103" customWidth="1"/>
    <col min="10498" max="10498" width="5.85546875" style="103" customWidth="1"/>
    <col min="10499" max="10499" width="7.5703125" style="103" customWidth="1"/>
    <col min="10500" max="10500" width="6" style="103" customWidth="1"/>
    <col min="10501" max="10501" width="4.85546875" style="103" customWidth="1"/>
    <col min="10502" max="10502" width="4.85546875" style="103" bestFit="1" customWidth="1"/>
    <col min="10503" max="10503" width="5.28515625" style="103" bestFit="1" customWidth="1"/>
    <col min="10504" max="10504" width="5.28515625" style="103" customWidth="1"/>
    <col min="10505" max="10506" width="9.140625" style="103"/>
    <col min="10507" max="10507" width="6.5703125" style="103" customWidth="1"/>
    <col min="10508" max="10508" width="4.42578125" style="103" bestFit="1" customWidth="1"/>
    <col min="10509" max="10510" width="3.28515625" style="103" bestFit="1" customWidth="1"/>
    <col min="10511" max="10511" width="4.85546875" style="103" customWidth="1"/>
    <col min="10512" max="10512" width="6.5703125" style="103" customWidth="1"/>
    <col min="10513" max="10513" width="5.85546875" style="103" customWidth="1"/>
    <col min="10514" max="10514" width="7.5703125" style="103" customWidth="1"/>
    <col min="10515" max="10515" width="6" style="103" customWidth="1"/>
    <col min="10516" max="10516" width="4.85546875" style="103" customWidth="1"/>
    <col min="10517" max="10517" width="4.85546875" style="103" bestFit="1" customWidth="1"/>
    <col min="10518" max="10518" width="5.28515625" style="103" bestFit="1" customWidth="1"/>
    <col min="10519" max="10519" width="5.28515625" style="103" customWidth="1"/>
    <col min="10520" max="10521" width="9.140625" style="103"/>
    <col min="10522" max="10522" width="6.5703125" style="103" customWidth="1"/>
    <col min="10523" max="10523" width="4.42578125" style="103" bestFit="1" customWidth="1"/>
    <col min="10524" max="10525" width="3.28515625" style="103" bestFit="1" customWidth="1"/>
    <col min="10526" max="10526" width="4.85546875" style="103" customWidth="1"/>
    <col min="10527" max="10527" width="6.5703125" style="103" customWidth="1"/>
    <col min="10528" max="10528" width="5.85546875" style="103" customWidth="1"/>
    <col min="10529" max="10529" width="7.5703125" style="103" customWidth="1"/>
    <col min="10530" max="10530" width="6" style="103" customWidth="1"/>
    <col min="10531" max="10531" width="4.85546875" style="103" customWidth="1"/>
    <col min="10532" max="10532" width="4.85546875" style="103" bestFit="1" customWidth="1"/>
    <col min="10533" max="10533" width="5.28515625" style="103" bestFit="1" customWidth="1"/>
    <col min="10534" max="10534" width="5.28515625" style="103" customWidth="1"/>
    <col min="10535" max="10536" width="9.140625" style="103"/>
    <col min="10537" max="10537" width="6.5703125" style="103" customWidth="1"/>
    <col min="10538" max="10538" width="4.42578125" style="103" bestFit="1" customWidth="1"/>
    <col min="10539" max="10540" width="3.28515625" style="103" bestFit="1" customWidth="1"/>
    <col min="10541" max="10541" width="4.85546875" style="103" customWidth="1"/>
    <col min="10542" max="10542" width="6.5703125" style="103" customWidth="1"/>
    <col min="10543" max="10543" width="5.85546875" style="103" customWidth="1"/>
    <col min="10544" max="10544" width="7.5703125" style="103" customWidth="1"/>
    <col min="10545" max="10545" width="6" style="103" customWidth="1"/>
    <col min="10546" max="10546" width="4.85546875" style="103" customWidth="1"/>
    <col min="10547" max="10547" width="4.85546875" style="103" bestFit="1" customWidth="1"/>
    <col min="10548" max="10548" width="5.28515625" style="103" bestFit="1" customWidth="1"/>
    <col min="10549" max="10549" width="5.28515625" style="103" customWidth="1"/>
    <col min="10550" max="10551" width="9.140625" style="103"/>
    <col min="10552" max="10552" width="6.5703125" style="103" customWidth="1"/>
    <col min="10553" max="10553" width="4.42578125" style="103" bestFit="1" customWidth="1"/>
    <col min="10554" max="10555" width="3.28515625" style="103" bestFit="1" customWidth="1"/>
    <col min="10556" max="10556" width="4.85546875" style="103" customWidth="1"/>
    <col min="10557" max="10557" width="6.5703125" style="103" customWidth="1"/>
    <col min="10558" max="10558" width="5.85546875" style="103" customWidth="1"/>
    <col min="10559" max="10559" width="7.5703125" style="103" customWidth="1"/>
    <col min="10560" max="10560" width="6" style="103" customWidth="1"/>
    <col min="10561" max="10561" width="4.85546875" style="103" customWidth="1"/>
    <col min="10562" max="10562" width="4.85546875" style="103" bestFit="1" customWidth="1"/>
    <col min="10563" max="10563" width="5.28515625" style="103" bestFit="1" customWidth="1"/>
    <col min="10564" max="10564" width="5.28515625" style="103" customWidth="1"/>
    <col min="10565" max="10566" width="9.140625" style="103"/>
    <col min="10567" max="10567" width="6.5703125" style="103" customWidth="1"/>
    <col min="10568" max="10568" width="4.42578125" style="103" bestFit="1" customWidth="1"/>
    <col min="10569" max="10570" width="3.28515625" style="103" bestFit="1" customWidth="1"/>
    <col min="10571" max="10571" width="4.85546875" style="103" customWidth="1"/>
    <col min="10572" max="10572" width="6.5703125" style="103" customWidth="1"/>
    <col min="10573" max="10573" width="5.85546875" style="103" customWidth="1"/>
    <col min="10574" max="10574" width="7.5703125" style="103" customWidth="1"/>
    <col min="10575" max="10575" width="6" style="103" customWidth="1"/>
    <col min="10576" max="10576" width="4.85546875" style="103" customWidth="1"/>
    <col min="10577" max="10577" width="4.85546875" style="103" bestFit="1" customWidth="1"/>
    <col min="10578" max="10578" width="5.28515625" style="103" bestFit="1" customWidth="1"/>
    <col min="10579" max="10579" width="5.28515625" style="103" customWidth="1"/>
    <col min="10580" max="10581" width="9.140625" style="103"/>
    <col min="10582" max="10582" width="6.5703125" style="103" customWidth="1"/>
    <col min="10583" max="10583" width="4.42578125" style="103" bestFit="1" customWidth="1"/>
    <col min="10584" max="10585" width="3.28515625" style="103" bestFit="1" customWidth="1"/>
    <col min="10586" max="10586" width="4.85546875" style="103" customWidth="1"/>
    <col min="10587" max="10587" width="6.5703125" style="103" customWidth="1"/>
    <col min="10588" max="10588" width="5.85546875" style="103" customWidth="1"/>
    <col min="10589" max="10589" width="7.5703125" style="103" customWidth="1"/>
    <col min="10590" max="10590" width="6" style="103" customWidth="1"/>
    <col min="10591" max="10591" width="4.85546875" style="103" customWidth="1"/>
    <col min="10592" max="10592" width="4.85546875" style="103" bestFit="1" customWidth="1"/>
    <col min="10593" max="10593" width="5.28515625" style="103" bestFit="1" customWidth="1"/>
    <col min="10594" max="10594" width="5.28515625" style="103" customWidth="1"/>
    <col min="10595" max="10596" width="9.140625" style="103"/>
    <col min="10597" max="10597" width="6.5703125" style="103" customWidth="1"/>
    <col min="10598" max="10598" width="4.42578125" style="103" bestFit="1" customWidth="1"/>
    <col min="10599" max="10600" width="3.28515625" style="103" bestFit="1" customWidth="1"/>
    <col min="10601" max="10601" width="4.85546875" style="103" customWidth="1"/>
    <col min="10602" max="10602" width="6.5703125" style="103" customWidth="1"/>
    <col min="10603" max="10603" width="5.85546875" style="103" customWidth="1"/>
    <col min="10604" max="10604" width="7.5703125" style="103" customWidth="1"/>
    <col min="10605" max="10605" width="6" style="103" customWidth="1"/>
    <col min="10606" max="10606" width="4.85546875" style="103" customWidth="1"/>
    <col min="10607" max="10607" width="4.85546875" style="103" bestFit="1" customWidth="1"/>
    <col min="10608" max="10608" width="5.28515625" style="103" bestFit="1" customWidth="1"/>
    <col min="10609" max="10609" width="5.28515625" style="103" customWidth="1"/>
    <col min="10610" max="10611" width="9.140625" style="103"/>
    <col min="10612" max="10612" width="6.5703125" style="103" customWidth="1"/>
    <col min="10613" max="10613" width="4.42578125" style="103" bestFit="1" customWidth="1"/>
    <col min="10614" max="10615" width="3.28515625" style="103" bestFit="1" customWidth="1"/>
    <col min="10616" max="10616" width="4.85546875" style="103" customWidth="1"/>
    <col min="10617" max="10617" width="6.5703125" style="103" customWidth="1"/>
    <col min="10618" max="10618" width="5.85546875" style="103" customWidth="1"/>
    <col min="10619" max="10619" width="7.5703125" style="103" customWidth="1"/>
    <col min="10620" max="10620" width="6" style="103" customWidth="1"/>
    <col min="10621" max="10621" width="4.85546875" style="103" customWidth="1"/>
    <col min="10622" max="10622" width="4.85546875" style="103" bestFit="1" customWidth="1"/>
    <col min="10623" max="10623" width="5.28515625" style="103" bestFit="1" customWidth="1"/>
    <col min="10624" max="10624" width="5.28515625" style="103" customWidth="1"/>
    <col min="10625" max="10626" width="9.140625" style="103"/>
    <col min="10627" max="10627" width="6.5703125" style="103" customWidth="1"/>
    <col min="10628" max="10628" width="4.42578125" style="103" bestFit="1" customWidth="1"/>
    <col min="10629" max="10630" width="3.28515625" style="103" bestFit="1" customWidth="1"/>
    <col min="10631" max="10631" width="4.85546875" style="103" customWidth="1"/>
    <col min="10632" max="10632" width="6.5703125" style="103" customWidth="1"/>
    <col min="10633" max="10633" width="5.85546875" style="103" customWidth="1"/>
    <col min="10634" max="10634" width="7.5703125" style="103" customWidth="1"/>
    <col min="10635" max="10635" width="6" style="103" customWidth="1"/>
    <col min="10636" max="10636" width="4.85546875" style="103" customWidth="1"/>
    <col min="10637" max="10637" width="4.85546875" style="103" bestFit="1" customWidth="1"/>
    <col min="10638" max="10638" width="5.28515625" style="103" bestFit="1" customWidth="1"/>
    <col min="10639" max="10639" width="5.28515625" style="103" customWidth="1"/>
    <col min="10640" max="10641" width="9.140625" style="103"/>
    <col min="10642" max="10642" width="6.5703125" style="103" customWidth="1"/>
    <col min="10643" max="10643" width="4.42578125" style="103" bestFit="1" customWidth="1"/>
    <col min="10644" max="10645" width="3.28515625" style="103" bestFit="1" customWidth="1"/>
    <col min="10646" max="10646" width="4.85546875" style="103" customWidth="1"/>
    <col min="10647" max="10647" width="6.5703125" style="103" customWidth="1"/>
    <col min="10648" max="10648" width="5.85546875" style="103" customWidth="1"/>
    <col min="10649" max="10649" width="7.5703125" style="103" customWidth="1"/>
    <col min="10650" max="10650" width="6" style="103" customWidth="1"/>
    <col min="10651" max="10651" width="4.85546875" style="103" customWidth="1"/>
    <col min="10652" max="10652" width="4.85546875" style="103" bestFit="1" customWidth="1"/>
    <col min="10653" max="10653" width="5.28515625" style="103" bestFit="1" customWidth="1"/>
    <col min="10654" max="10654" width="5.28515625" style="103" customWidth="1"/>
    <col min="10655" max="10726" width="9.140625" style="103"/>
    <col min="10727" max="10727" width="6.5703125" style="103" customWidth="1"/>
    <col min="10728" max="10728" width="4.42578125" style="103" bestFit="1" customWidth="1"/>
    <col min="10729" max="10730" width="3.28515625" style="103" bestFit="1" customWidth="1"/>
    <col min="10731" max="10731" width="4.85546875" style="103" customWidth="1"/>
    <col min="10732" max="10732" width="6.5703125" style="103" customWidth="1"/>
    <col min="10733" max="10733" width="5.85546875" style="103" customWidth="1"/>
    <col min="10734" max="10734" width="7.5703125" style="103" customWidth="1"/>
    <col min="10735" max="10735" width="6" style="103" customWidth="1"/>
    <col min="10736" max="10736" width="4.85546875" style="103" customWidth="1"/>
    <col min="10737" max="10737" width="4.85546875" style="103" bestFit="1" customWidth="1"/>
    <col min="10738" max="10738" width="5.28515625" style="103" bestFit="1" customWidth="1"/>
    <col min="10739" max="10739" width="6.28515625" style="103" customWidth="1"/>
    <col min="10740" max="10744" width="8.7109375" style="103" customWidth="1"/>
    <col min="10745" max="10745" width="6" style="103" customWidth="1"/>
    <col min="10746" max="10746" width="9.140625" style="103"/>
    <col min="10747" max="10747" width="24.140625" style="103" bestFit="1" customWidth="1"/>
    <col min="10748" max="10748" width="6.5703125" style="103" customWidth="1"/>
    <col min="10749" max="10749" width="4.42578125" style="103" bestFit="1" customWidth="1"/>
    <col min="10750" max="10751" width="3.28515625" style="103" bestFit="1" customWidth="1"/>
    <col min="10752" max="10752" width="4.85546875" style="103" customWidth="1"/>
    <col min="10753" max="10753" width="6.5703125" style="103" customWidth="1"/>
    <col min="10754" max="10754" width="5.85546875" style="103" customWidth="1"/>
    <col min="10755" max="10755" width="7.5703125" style="103" customWidth="1"/>
    <col min="10756" max="10756" width="6" style="103" customWidth="1"/>
    <col min="10757" max="10757" width="4.85546875" style="103" customWidth="1"/>
    <col min="10758" max="10758" width="4.85546875" style="103" bestFit="1" customWidth="1"/>
    <col min="10759" max="10759" width="5.28515625" style="103" bestFit="1" customWidth="1"/>
    <col min="10760" max="10760" width="5.28515625" style="103" customWidth="1"/>
    <col min="10761" max="10762" width="9.140625" style="103"/>
    <col min="10763" max="10763" width="6.5703125" style="103" customWidth="1"/>
    <col min="10764" max="10764" width="4.42578125" style="103" bestFit="1" customWidth="1"/>
    <col min="10765" max="10766" width="3.28515625" style="103" bestFit="1" customWidth="1"/>
    <col min="10767" max="10767" width="4.85546875" style="103" customWidth="1"/>
    <col min="10768" max="10768" width="6.5703125" style="103" customWidth="1"/>
    <col min="10769" max="10769" width="5.85546875" style="103" customWidth="1"/>
    <col min="10770" max="10770" width="7.5703125" style="103" customWidth="1"/>
    <col min="10771" max="10771" width="6" style="103" customWidth="1"/>
    <col min="10772" max="10772" width="4.85546875" style="103" customWidth="1"/>
    <col min="10773" max="10773" width="4.85546875" style="103" bestFit="1" customWidth="1"/>
    <col min="10774" max="10774" width="5.28515625" style="103" bestFit="1" customWidth="1"/>
    <col min="10775" max="10775" width="5.28515625" style="103" customWidth="1"/>
    <col min="10776" max="10777" width="9.140625" style="103"/>
    <col min="10778" max="10778" width="6.5703125" style="103" customWidth="1"/>
    <col min="10779" max="10779" width="4.42578125" style="103" bestFit="1" customWidth="1"/>
    <col min="10780" max="10781" width="3.28515625" style="103" bestFit="1" customWidth="1"/>
    <col min="10782" max="10782" width="4.85546875" style="103" customWidth="1"/>
    <col min="10783" max="10783" width="6.5703125" style="103" customWidth="1"/>
    <col min="10784" max="10784" width="5.85546875" style="103" customWidth="1"/>
    <col min="10785" max="10785" width="7.5703125" style="103" customWidth="1"/>
    <col min="10786" max="10786" width="6" style="103" customWidth="1"/>
    <col min="10787" max="10787" width="4.85546875" style="103" customWidth="1"/>
    <col min="10788" max="10788" width="4.85546875" style="103" bestFit="1" customWidth="1"/>
    <col min="10789" max="10789" width="5.28515625" style="103" bestFit="1" customWidth="1"/>
    <col min="10790" max="10790" width="5.28515625" style="103" customWidth="1"/>
    <col min="10791" max="10792" width="9.140625" style="103"/>
    <col min="10793" max="10793" width="6.5703125" style="103" customWidth="1"/>
    <col min="10794" max="10794" width="4.42578125" style="103" bestFit="1" customWidth="1"/>
    <col min="10795" max="10796" width="3.28515625" style="103" bestFit="1" customWidth="1"/>
    <col min="10797" max="10797" width="4.85546875" style="103" customWidth="1"/>
    <col min="10798" max="10798" width="6.5703125" style="103" customWidth="1"/>
    <col min="10799" max="10799" width="5.85546875" style="103" customWidth="1"/>
    <col min="10800" max="10800" width="7.5703125" style="103" customWidth="1"/>
    <col min="10801" max="10801" width="6" style="103" customWidth="1"/>
    <col min="10802" max="10802" width="4.85546875" style="103" customWidth="1"/>
    <col min="10803" max="10803" width="4.85546875" style="103" bestFit="1" customWidth="1"/>
    <col min="10804" max="10804" width="5.28515625" style="103" bestFit="1" customWidth="1"/>
    <col min="10805" max="10805" width="5.28515625" style="103" customWidth="1"/>
    <col min="10806" max="10807" width="9.140625" style="103"/>
    <col min="10808" max="10808" width="6.5703125" style="103" customWidth="1"/>
    <col min="10809" max="10809" width="4.42578125" style="103" bestFit="1" customWidth="1"/>
    <col min="10810" max="10811" width="3.28515625" style="103" bestFit="1" customWidth="1"/>
    <col min="10812" max="10812" width="4.85546875" style="103" customWidth="1"/>
    <col min="10813" max="10813" width="6.5703125" style="103" customWidth="1"/>
    <col min="10814" max="10814" width="5.85546875" style="103" customWidth="1"/>
    <col min="10815" max="10815" width="7.5703125" style="103" customWidth="1"/>
    <col min="10816" max="10816" width="6" style="103" customWidth="1"/>
    <col min="10817" max="10817" width="4.85546875" style="103" customWidth="1"/>
    <col min="10818" max="10818" width="4.85546875" style="103" bestFit="1" customWidth="1"/>
    <col min="10819" max="10819" width="5.28515625" style="103" bestFit="1" customWidth="1"/>
    <col min="10820" max="10820" width="5.28515625" style="103" customWidth="1"/>
    <col min="10821" max="10822" width="9.140625" style="103"/>
    <col min="10823" max="10823" width="6.5703125" style="103" customWidth="1"/>
    <col min="10824" max="10824" width="4.42578125" style="103" bestFit="1" customWidth="1"/>
    <col min="10825" max="10826" width="3.28515625" style="103" bestFit="1" customWidth="1"/>
    <col min="10827" max="10827" width="4.85546875" style="103" customWidth="1"/>
    <col min="10828" max="10828" width="6.5703125" style="103" customWidth="1"/>
    <col min="10829" max="10829" width="5.85546875" style="103" customWidth="1"/>
    <col min="10830" max="10830" width="7.5703125" style="103" customWidth="1"/>
    <col min="10831" max="10831" width="6" style="103" customWidth="1"/>
    <col min="10832" max="10832" width="4.85546875" style="103" customWidth="1"/>
    <col min="10833" max="10833" width="4.85546875" style="103" bestFit="1" customWidth="1"/>
    <col min="10834" max="10834" width="5.28515625" style="103" bestFit="1" customWidth="1"/>
    <col min="10835" max="10835" width="5.28515625" style="103" customWidth="1"/>
    <col min="10836" max="10837" width="9.140625" style="103"/>
    <col min="10838" max="10838" width="6.5703125" style="103" customWidth="1"/>
    <col min="10839" max="10839" width="4.42578125" style="103" bestFit="1" customWidth="1"/>
    <col min="10840" max="10841" width="3.28515625" style="103" bestFit="1" customWidth="1"/>
    <col min="10842" max="10842" width="4.85546875" style="103" customWidth="1"/>
    <col min="10843" max="10843" width="6.5703125" style="103" customWidth="1"/>
    <col min="10844" max="10844" width="5.85546875" style="103" customWidth="1"/>
    <col min="10845" max="10845" width="7.5703125" style="103" customWidth="1"/>
    <col min="10846" max="10846" width="6" style="103" customWidth="1"/>
    <col min="10847" max="10847" width="4.85546875" style="103" customWidth="1"/>
    <col min="10848" max="10848" width="4.85546875" style="103" bestFit="1" customWidth="1"/>
    <col min="10849" max="10849" width="5.28515625" style="103" bestFit="1" customWidth="1"/>
    <col min="10850" max="10850" width="5.28515625" style="103" customWidth="1"/>
    <col min="10851" max="10852" width="9.140625" style="103"/>
    <col min="10853" max="10853" width="6.5703125" style="103" customWidth="1"/>
    <col min="10854" max="10854" width="4.42578125" style="103" bestFit="1" customWidth="1"/>
    <col min="10855" max="10856" width="3.28515625" style="103" bestFit="1" customWidth="1"/>
    <col min="10857" max="10857" width="4.85546875" style="103" customWidth="1"/>
    <col min="10858" max="10858" width="6.5703125" style="103" customWidth="1"/>
    <col min="10859" max="10859" width="5.85546875" style="103" customWidth="1"/>
    <col min="10860" max="10860" width="7.5703125" style="103" customWidth="1"/>
    <col min="10861" max="10861" width="6" style="103" customWidth="1"/>
    <col min="10862" max="10862" width="4.85546875" style="103" customWidth="1"/>
    <col min="10863" max="10863" width="4.85546875" style="103" bestFit="1" customWidth="1"/>
    <col min="10864" max="10864" width="5.28515625" style="103" bestFit="1" customWidth="1"/>
    <col min="10865" max="10865" width="5.28515625" style="103" customWidth="1"/>
    <col min="10866" max="10867" width="9.140625" style="103"/>
    <col min="10868" max="10868" width="6.5703125" style="103" customWidth="1"/>
    <col min="10869" max="10869" width="4.42578125" style="103" bestFit="1" customWidth="1"/>
    <col min="10870" max="10871" width="3.28515625" style="103" bestFit="1" customWidth="1"/>
    <col min="10872" max="10872" width="4.85546875" style="103" customWidth="1"/>
    <col min="10873" max="10873" width="6.5703125" style="103" customWidth="1"/>
    <col min="10874" max="10874" width="5.85546875" style="103" customWidth="1"/>
    <col min="10875" max="10875" width="7.5703125" style="103" customWidth="1"/>
    <col min="10876" max="10876" width="6" style="103" customWidth="1"/>
    <col min="10877" max="10877" width="4.85546875" style="103" customWidth="1"/>
    <col min="10878" max="10878" width="4.85546875" style="103" bestFit="1" customWidth="1"/>
    <col min="10879" max="10879" width="5.28515625" style="103" bestFit="1" customWidth="1"/>
    <col min="10880" max="10880" width="5.28515625" style="103" customWidth="1"/>
    <col min="10881" max="10882" width="9.140625" style="103"/>
    <col min="10883" max="10883" width="6.5703125" style="103" customWidth="1"/>
    <col min="10884" max="10884" width="4.42578125" style="103" bestFit="1" customWidth="1"/>
    <col min="10885" max="10886" width="3.28515625" style="103" bestFit="1" customWidth="1"/>
    <col min="10887" max="10887" width="4.85546875" style="103" customWidth="1"/>
    <col min="10888" max="10888" width="6.5703125" style="103" customWidth="1"/>
    <col min="10889" max="10889" width="5.85546875" style="103" customWidth="1"/>
    <col min="10890" max="10890" width="7.5703125" style="103" customWidth="1"/>
    <col min="10891" max="10891" width="6" style="103" customWidth="1"/>
    <col min="10892" max="10892" width="4.85546875" style="103" customWidth="1"/>
    <col min="10893" max="10893" width="4.85546875" style="103" bestFit="1" customWidth="1"/>
    <col min="10894" max="10894" width="5.28515625" style="103" bestFit="1" customWidth="1"/>
    <col min="10895" max="10895" width="5.28515625" style="103" customWidth="1"/>
    <col min="10896" max="10897" width="9.140625" style="103"/>
    <col min="10898" max="10898" width="6.5703125" style="103" customWidth="1"/>
    <col min="10899" max="10899" width="4.42578125" style="103" bestFit="1" customWidth="1"/>
    <col min="10900" max="10901" width="3.28515625" style="103" bestFit="1" customWidth="1"/>
    <col min="10902" max="10902" width="4.85546875" style="103" customWidth="1"/>
    <col min="10903" max="10903" width="6.5703125" style="103" customWidth="1"/>
    <col min="10904" max="10904" width="5.85546875" style="103" customWidth="1"/>
    <col min="10905" max="10905" width="7.5703125" style="103" customWidth="1"/>
    <col min="10906" max="10906" width="6" style="103" customWidth="1"/>
    <col min="10907" max="10907" width="4.85546875" style="103" customWidth="1"/>
    <col min="10908" max="10908" width="4.85546875" style="103" bestFit="1" customWidth="1"/>
    <col min="10909" max="10909" width="5.28515625" style="103" bestFit="1" customWidth="1"/>
    <col min="10910" max="10910" width="5.28515625" style="103" customWidth="1"/>
    <col min="10911" max="10982" width="9.140625" style="103"/>
    <col min="10983" max="10983" width="6.5703125" style="103" customWidth="1"/>
    <col min="10984" max="10984" width="4.42578125" style="103" bestFit="1" customWidth="1"/>
    <col min="10985" max="10986" width="3.28515625" style="103" bestFit="1" customWidth="1"/>
    <col min="10987" max="10987" width="4.85546875" style="103" customWidth="1"/>
    <col min="10988" max="10988" width="6.5703125" style="103" customWidth="1"/>
    <col min="10989" max="10989" width="5.85546875" style="103" customWidth="1"/>
    <col min="10990" max="10990" width="7.5703125" style="103" customWidth="1"/>
    <col min="10991" max="10991" width="6" style="103" customWidth="1"/>
    <col min="10992" max="10992" width="4.85546875" style="103" customWidth="1"/>
    <col min="10993" max="10993" width="4.85546875" style="103" bestFit="1" customWidth="1"/>
    <col min="10994" max="10994" width="5.28515625" style="103" bestFit="1" customWidth="1"/>
    <col min="10995" max="10995" width="6.28515625" style="103" customWidth="1"/>
    <col min="10996" max="11000" width="8.7109375" style="103" customWidth="1"/>
    <col min="11001" max="11001" width="6" style="103" customWidth="1"/>
    <col min="11002" max="11002" width="9.140625" style="103"/>
    <col min="11003" max="11003" width="24.140625" style="103" bestFit="1" customWidth="1"/>
    <col min="11004" max="11004" width="6.5703125" style="103" customWidth="1"/>
    <col min="11005" max="11005" width="4.42578125" style="103" bestFit="1" customWidth="1"/>
    <col min="11006" max="11007" width="3.28515625" style="103" bestFit="1" customWidth="1"/>
    <col min="11008" max="11008" width="4.85546875" style="103" customWidth="1"/>
    <col min="11009" max="11009" width="6.5703125" style="103" customWidth="1"/>
    <col min="11010" max="11010" width="5.85546875" style="103" customWidth="1"/>
    <col min="11011" max="11011" width="7.5703125" style="103" customWidth="1"/>
    <col min="11012" max="11012" width="6" style="103" customWidth="1"/>
    <col min="11013" max="11013" width="4.85546875" style="103" customWidth="1"/>
    <col min="11014" max="11014" width="4.85546875" style="103" bestFit="1" customWidth="1"/>
    <col min="11015" max="11015" width="5.28515625" style="103" bestFit="1" customWidth="1"/>
    <col min="11016" max="11016" width="5.28515625" style="103" customWidth="1"/>
    <col min="11017" max="11018" width="9.140625" style="103"/>
    <col min="11019" max="11019" width="6.5703125" style="103" customWidth="1"/>
    <col min="11020" max="11020" width="4.42578125" style="103" bestFit="1" customWidth="1"/>
    <col min="11021" max="11022" width="3.28515625" style="103" bestFit="1" customWidth="1"/>
    <col min="11023" max="11023" width="4.85546875" style="103" customWidth="1"/>
    <col min="11024" max="11024" width="6.5703125" style="103" customWidth="1"/>
    <col min="11025" max="11025" width="5.85546875" style="103" customWidth="1"/>
    <col min="11026" max="11026" width="7.5703125" style="103" customWidth="1"/>
    <col min="11027" max="11027" width="6" style="103" customWidth="1"/>
    <col min="11028" max="11028" width="4.85546875" style="103" customWidth="1"/>
    <col min="11029" max="11029" width="4.85546875" style="103" bestFit="1" customWidth="1"/>
    <col min="11030" max="11030" width="5.28515625" style="103" bestFit="1" customWidth="1"/>
    <col min="11031" max="11031" width="5.28515625" style="103" customWidth="1"/>
    <col min="11032" max="11033" width="9.140625" style="103"/>
    <col min="11034" max="11034" width="6.5703125" style="103" customWidth="1"/>
    <col min="11035" max="11035" width="4.42578125" style="103" bestFit="1" customWidth="1"/>
    <col min="11036" max="11037" width="3.28515625" style="103" bestFit="1" customWidth="1"/>
    <col min="11038" max="11038" width="4.85546875" style="103" customWidth="1"/>
    <col min="11039" max="11039" width="6.5703125" style="103" customWidth="1"/>
    <col min="11040" max="11040" width="5.85546875" style="103" customWidth="1"/>
    <col min="11041" max="11041" width="7.5703125" style="103" customWidth="1"/>
    <col min="11042" max="11042" width="6" style="103" customWidth="1"/>
    <col min="11043" max="11043" width="4.85546875" style="103" customWidth="1"/>
    <col min="11044" max="11044" width="4.85546875" style="103" bestFit="1" customWidth="1"/>
    <col min="11045" max="11045" width="5.28515625" style="103" bestFit="1" customWidth="1"/>
    <col min="11046" max="11046" width="5.28515625" style="103" customWidth="1"/>
    <col min="11047" max="11048" width="9.140625" style="103"/>
    <col min="11049" max="11049" width="6.5703125" style="103" customWidth="1"/>
    <col min="11050" max="11050" width="4.42578125" style="103" bestFit="1" customWidth="1"/>
    <col min="11051" max="11052" width="3.28515625" style="103" bestFit="1" customWidth="1"/>
    <col min="11053" max="11053" width="4.85546875" style="103" customWidth="1"/>
    <col min="11054" max="11054" width="6.5703125" style="103" customWidth="1"/>
    <col min="11055" max="11055" width="5.85546875" style="103" customWidth="1"/>
    <col min="11056" max="11056" width="7.5703125" style="103" customWidth="1"/>
    <col min="11057" max="11057" width="6" style="103" customWidth="1"/>
    <col min="11058" max="11058" width="4.85546875" style="103" customWidth="1"/>
    <col min="11059" max="11059" width="4.85546875" style="103" bestFit="1" customWidth="1"/>
    <col min="11060" max="11060" width="5.28515625" style="103" bestFit="1" customWidth="1"/>
    <col min="11061" max="11061" width="5.28515625" style="103" customWidth="1"/>
    <col min="11062" max="11063" width="9.140625" style="103"/>
    <col min="11064" max="11064" width="6.5703125" style="103" customWidth="1"/>
    <col min="11065" max="11065" width="4.42578125" style="103" bestFit="1" customWidth="1"/>
    <col min="11066" max="11067" width="3.28515625" style="103" bestFit="1" customWidth="1"/>
    <col min="11068" max="11068" width="4.85546875" style="103" customWidth="1"/>
    <col min="11069" max="11069" width="6.5703125" style="103" customWidth="1"/>
    <col min="11070" max="11070" width="5.85546875" style="103" customWidth="1"/>
    <col min="11071" max="11071" width="7.5703125" style="103" customWidth="1"/>
    <col min="11072" max="11072" width="6" style="103" customWidth="1"/>
    <col min="11073" max="11073" width="4.85546875" style="103" customWidth="1"/>
    <col min="11074" max="11074" width="4.85546875" style="103" bestFit="1" customWidth="1"/>
    <col min="11075" max="11075" width="5.28515625" style="103" bestFit="1" customWidth="1"/>
    <col min="11076" max="11076" width="5.28515625" style="103" customWidth="1"/>
    <col min="11077" max="11078" width="9.140625" style="103"/>
    <col min="11079" max="11079" width="6.5703125" style="103" customWidth="1"/>
    <col min="11080" max="11080" width="4.42578125" style="103" bestFit="1" customWidth="1"/>
    <col min="11081" max="11082" width="3.28515625" style="103" bestFit="1" customWidth="1"/>
    <col min="11083" max="11083" width="4.85546875" style="103" customWidth="1"/>
    <col min="11084" max="11084" width="6.5703125" style="103" customWidth="1"/>
    <col min="11085" max="11085" width="5.85546875" style="103" customWidth="1"/>
    <col min="11086" max="11086" width="7.5703125" style="103" customWidth="1"/>
    <col min="11087" max="11087" width="6" style="103" customWidth="1"/>
    <col min="11088" max="11088" width="4.85546875" style="103" customWidth="1"/>
    <col min="11089" max="11089" width="4.85546875" style="103" bestFit="1" customWidth="1"/>
    <col min="11090" max="11090" width="5.28515625" style="103" bestFit="1" customWidth="1"/>
    <col min="11091" max="11091" width="5.28515625" style="103" customWidth="1"/>
    <col min="11092" max="11093" width="9.140625" style="103"/>
    <col min="11094" max="11094" width="6.5703125" style="103" customWidth="1"/>
    <col min="11095" max="11095" width="4.42578125" style="103" bestFit="1" customWidth="1"/>
    <col min="11096" max="11097" width="3.28515625" style="103" bestFit="1" customWidth="1"/>
    <col min="11098" max="11098" width="4.85546875" style="103" customWidth="1"/>
    <col min="11099" max="11099" width="6.5703125" style="103" customWidth="1"/>
    <col min="11100" max="11100" width="5.85546875" style="103" customWidth="1"/>
    <col min="11101" max="11101" width="7.5703125" style="103" customWidth="1"/>
    <col min="11102" max="11102" width="6" style="103" customWidth="1"/>
    <col min="11103" max="11103" width="4.85546875" style="103" customWidth="1"/>
    <col min="11104" max="11104" width="4.85546875" style="103" bestFit="1" customWidth="1"/>
    <col min="11105" max="11105" width="5.28515625" style="103" bestFit="1" customWidth="1"/>
    <col min="11106" max="11106" width="5.28515625" style="103" customWidth="1"/>
    <col min="11107" max="11108" width="9.140625" style="103"/>
    <col min="11109" max="11109" width="6.5703125" style="103" customWidth="1"/>
    <col min="11110" max="11110" width="4.42578125" style="103" bestFit="1" customWidth="1"/>
    <col min="11111" max="11112" width="3.28515625" style="103" bestFit="1" customWidth="1"/>
    <col min="11113" max="11113" width="4.85546875" style="103" customWidth="1"/>
    <col min="11114" max="11114" width="6.5703125" style="103" customWidth="1"/>
    <col min="11115" max="11115" width="5.85546875" style="103" customWidth="1"/>
    <col min="11116" max="11116" width="7.5703125" style="103" customWidth="1"/>
    <col min="11117" max="11117" width="6" style="103" customWidth="1"/>
    <col min="11118" max="11118" width="4.85546875" style="103" customWidth="1"/>
    <col min="11119" max="11119" width="4.85546875" style="103" bestFit="1" customWidth="1"/>
    <col min="11120" max="11120" width="5.28515625" style="103" bestFit="1" customWidth="1"/>
    <col min="11121" max="11121" width="5.28515625" style="103" customWidth="1"/>
    <col min="11122" max="11123" width="9.140625" style="103"/>
    <col min="11124" max="11124" width="6.5703125" style="103" customWidth="1"/>
    <col min="11125" max="11125" width="4.42578125" style="103" bestFit="1" customWidth="1"/>
    <col min="11126" max="11127" width="3.28515625" style="103" bestFit="1" customWidth="1"/>
    <col min="11128" max="11128" width="4.85546875" style="103" customWidth="1"/>
    <col min="11129" max="11129" width="6.5703125" style="103" customWidth="1"/>
    <col min="11130" max="11130" width="5.85546875" style="103" customWidth="1"/>
    <col min="11131" max="11131" width="7.5703125" style="103" customWidth="1"/>
    <col min="11132" max="11132" width="6" style="103" customWidth="1"/>
    <col min="11133" max="11133" width="4.85546875" style="103" customWidth="1"/>
    <col min="11134" max="11134" width="4.85546875" style="103" bestFit="1" customWidth="1"/>
    <col min="11135" max="11135" width="5.28515625" style="103" bestFit="1" customWidth="1"/>
    <col min="11136" max="11136" width="5.28515625" style="103" customWidth="1"/>
    <col min="11137" max="11138" width="9.140625" style="103"/>
    <col min="11139" max="11139" width="6.5703125" style="103" customWidth="1"/>
    <col min="11140" max="11140" width="4.42578125" style="103" bestFit="1" customWidth="1"/>
    <col min="11141" max="11142" width="3.28515625" style="103" bestFit="1" customWidth="1"/>
    <col min="11143" max="11143" width="4.85546875" style="103" customWidth="1"/>
    <col min="11144" max="11144" width="6.5703125" style="103" customWidth="1"/>
    <col min="11145" max="11145" width="5.85546875" style="103" customWidth="1"/>
    <col min="11146" max="11146" width="7.5703125" style="103" customWidth="1"/>
    <col min="11147" max="11147" width="6" style="103" customWidth="1"/>
    <col min="11148" max="11148" width="4.85546875" style="103" customWidth="1"/>
    <col min="11149" max="11149" width="4.85546875" style="103" bestFit="1" customWidth="1"/>
    <col min="11150" max="11150" width="5.28515625" style="103" bestFit="1" customWidth="1"/>
    <col min="11151" max="11151" width="5.28515625" style="103" customWidth="1"/>
    <col min="11152" max="11153" width="9.140625" style="103"/>
    <col min="11154" max="11154" width="6.5703125" style="103" customWidth="1"/>
    <col min="11155" max="11155" width="4.42578125" style="103" bestFit="1" customWidth="1"/>
    <col min="11156" max="11157" width="3.28515625" style="103" bestFit="1" customWidth="1"/>
    <col min="11158" max="11158" width="4.85546875" style="103" customWidth="1"/>
    <col min="11159" max="11159" width="6.5703125" style="103" customWidth="1"/>
    <col min="11160" max="11160" width="5.85546875" style="103" customWidth="1"/>
    <col min="11161" max="11161" width="7.5703125" style="103" customWidth="1"/>
    <col min="11162" max="11162" width="6" style="103" customWidth="1"/>
    <col min="11163" max="11163" width="4.85546875" style="103" customWidth="1"/>
    <col min="11164" max="11164" width="4.85546875" style="103" bestFit="1" customWidth="1"/>
    <col min="11165" max="11165" width="5.28515625" style="103" bestFit="1" customWidth="1"/>
    <col min="11166" max="11166" width="5.28515625" style="103" customWidth="1"/>
    <col min="11167" max="11238" width="9.140625" style="103"/>
    <col min="11239" max="11239" width="6.5703125" style="103" customWidth="1"/>
    <col min="11240" max="11240" width="4.42578125" style="103" bestFit="1" customWidth="1"/>
    <col min="11241" max="11242" width="3.28515625" style="103" bestFit="1" customWidth="1"/>
    <col min="11243" max="11243" width="4.85546875" style="103" customWidth="1"/>
    <col min="11244" max="11244" width="6.5703125" style="103" customWidth="1"/>
    <col min="11245" max="11245" width="5.85546875" style="103" customWidth="1"/>
    <col min="11246" max="11246" width="7.5703125" style="103" customWidth="1"/>
    <col min="11247" max="11247" width="6" style="103" customWidth="1"/>
    <col min="11248" max="11248" width="4.85546875" style="103" customWidth="1"/>
    <col min="11249" max="11249" width="4.85546875" style="103" bestFit="1" customWidth="1"/>
    <col min="11250" max="11250" width="5.28515625" style="103" bestFit="1" customWidth="1"/>
    <col min="11251" max="11251" width="6.28515625" style="103" customWidth="1"/>
    <col min="11252" max="11256" width="8.7109375" style="103" customWidth="1"/>
    <col min="11257" max="11257" width="6" style="103" customWidth="1"/>
    <col min="11258" max="11258" width="9.140625" style="103"/>
    <col min="11259" max="11259" width="24.140625" style="103" bestFit="1" customWidth="1"/>
    <col min="11260" max="11260" width="6.5703125" style="103" customWidth="1"/>
    <col min="11261" max="11261" width="4.42578125" style="103" bestFit="1" customWidth="1"/>
    <col min="11262" max="11263" width="3.28515625" style="103" bestFit="1" customWidth="1"/>
    <col min="11264" max="11264" width="4.85546875" style="103" customWidth="1"/>
    <col min="11265" max="11265" width="6.5703125" style="103" customWidth="1"/>
    <col min="11266" max="11266" width="5.85546875" style="103" customWidth="1"/>
    <col min="11267" max="11267" width="7.5703125" style="103" customWidth="1"/>
    <col min="11268" max="11268" width="6" style="103" customWidth="1"/>
    <col min="11269" max="11269" width="4.85546875" style="103" customWidth="1"/>
    <col min="11270" max="11270" width="4.85546875" style="103" bestFit="1" customWidth="1"/>
    <col min="11271" max="11271" width="5.28515625" style="103" bestFit="1" customWidth="1"/>
    <col min="11272" max="11272" width="5.28515625" style="103" customWidth="1"/>
    <col min="11273" max="11274" width="9.140625" style="103"/>
    <col min="11275" max="11275" width="6.5703125" style="103" customWidth="1"/>
    <col min="11276" max="11276" width="4.42578125" style="103" bestFit="1" customWidth="1"/>
    <col min="11277" max="11278" width="3.28515625" style="103" bestFit="1" customWidth="1"/>
    <col min="11279" max="11279" width="4.85546875" style="103" customWidth="1"/>
    <col min="11280" max="11280" width="6.5703125" style="103" customWidth="1"/>
    <col min="11281" max="11281" width="5.85546875" style="103" customWidth="1"/>
    <col min="11282" max="11282" width="7.5703125" style="103" customWidth="1"/>
    <col min="11283" max="11283" width="6" style="103" customWidth="1"/>
    <col min="11284" max="11284" width="4.85546875" style="103" customWidth="1"/>
    <col min="11285" max="11285" width="4.85546875" style="103" bestFit="1" customWidth="1"/>
    <col min="11286" max="11286" width="5.28515625" style="103" bestFit="1" customWidth="1"/>
    <col min="11287" max="11287" width="5.28515625" style="103" customWidth="1"/>
    <col min="11288" max="11289" width="9.140625" style="103"/>
    <col min="11290" max="11290" width="6.5703125" style="103" customWidth="1"/>
    <col min="11291" max="11291" width="4.42578125" style="103" bestFit="1" customWidth="1"/>
    <col min="11292" max="11293" width="3.28515625" style="103" bestFit="1" customWidth="1"/>
    <col min="11294" max="11294" width="4.85546875" style="103" customWidth="1"/>
    <col min="11295" max="11295" width="6.5703125" style="103" customWidth="1"/>
    <col min="11296" max="11296" width="5.85546875" style="103" customWidth="1"/>
    <col min="11297" max="11297" width="7.5703125" style="103" customWidth="1"/>
    <col min="11298" max="11298" width="6" style="103" customWidth="1"/>
    <col min="11299" max="11299" width="4.85546875" style="103" customWidth="1"/>
    <col min="11300" max="11300" width="4.85546875" style="103" bestFit="1" customWidth="1"/>
    <col min="11301" max="11301" width="5.28515625" style="103" bestFit="1" customWidth="1"/>
    <col min="11302" max="11302" width="5.28515625" style="103" customWidth="1"/>
    <col min="11303" max="11304" width="9.140625" style="103"/>
    <col min="11305" max="11305" width="6.5703125" style="103" customWidth="1"/>
    <col min="11306" max="11306" width="4.42578125" style="103" bestFit="1" customWidth="1"/>
    <col min="11307" max="11308" width="3.28515625" style="103" bestFit="1" customWidth="1"/>
    <col min="11309" max="11309" width="4.85546875" style="103" customWidth="1"/>
    <col min="11310" max="11310" width="6.5703125" style="103" customWidth="1"/>
    <col min="11311" max="11311" width="5.85546875" style="103" customWidth="1"/>
    <col min="11312" max="11312" width="7.5703125" style="103" customWidth="1"/>
    <col min="11313" max="11313" width="6" style="103" customWidth="1"/>
    <col min="11314" max="11314" width="4.85546875" style="103" customWidth="1"/>
    <col min="11315" max="11315" width="4.85546875" style="103" bestFit="1" customWidth="1"/>
    <col min="11316" max="11316" width="5.28515625" style="103" bestFit="1" customWidth="1"/>
    <col min="11317" max="11317" width="5.28515625" style="103" customWidth="1"/>
    <col min="11318" max="11319" width="9.140625" style="103"/>
    <col min="11320" max="11320" width="6.5703125" style="103" customWidth="1"/>
    <col min="11321" max="11321" width="4.42578125" style="103" bestFit="1" customWidth="1"/>
    <col min="11322" max="11323" width="3.28515625" style="103" bestFit="1" customWidth="1"/>
    <col min="11324" max="11324" width="4.85546875" style="103" customWidth="1"/>
    <col min="11325" max="11325" width="6.5703125" style="103" customWidth="1"/>
    <col min="11326" max="11326" width="5.85546875" style="103" customWidth="1"/>
    <col min="11327" max="11327" width="7.5703125" style="103" customWidth="1"/>
    <col min="11328" max="11328" width="6" style="103" customWidth="1"/>
    <col min="11329" max="11329" width="4.85546875" style="103" customWidth="1"/>
    <col min="11330" max="11330" width="4.85546875" style="103" bestFit="1" customWidth="1"/>
    <col min="11331" max="11331" width="5.28515625" style="103" bestFit="1" customWidth="1"/>
    <col min="11332" max="11332" width="5.28515625" style="103" customWidth="1"/>
    <col min="11333" max="11334" width="9.140625" style="103"/>
    <col min="11335" max="11335" width="6.5703125" style="103" customWidth="1"/>
    <col min="11336" max="11336" width="4.42578125" style="103" bestFit="1" customWidth="1"/>
    <col min="11337" max="11338" width="3.28515625" style="103" bestFit="1" customWidth="1"/>
    <col min="11339" max="11339" width="4.85546875" style="103" customWidth="1"/>
    <col min="11340" max="11340" width="6.5703125" style="103" customWidth="1"/>
    <col min="11341" max="11341" width="5.85546875" style="103" customWidth="1"/>
    <col min="11342" max="11342" width="7.5703125" style="103" customWidth="1"/>
    <col min="11343" max="11343" width="6" style="103" customWidth="1"/>
    <col min="11344" max="11344" width="4.85546875" style="103" customWidth="1"/>
    <col min="11345" max="11345" width="4.85546875" style="103" bestFit="1" customWidth="1"/>
    <col min="11346" max="11346" width="5.28515625" style="103" bestFit="1" customWidth="1"/>
    <col min="11347" max="11347" width="5.28515625" style="103" customWidth="1"/>
    <col min="11348" max="11349" width="9.140625" style="103"/>
    <col min="11350" max="11350" width="6.5703125" style="103" customWidth="1"/>
    <col min="11351" max="11351" width="4.42578125" style="103" bestFit="1" customWidth="1"/>
    <col min="11352" max="11353" width="3.28515625" style="103" bestFit="1" customWidth="1"/>
    <col min="11354" max="11354" width="4.85546875" style="103" customWidth="1"/>
    <col min="11355" max="11355" width="6.5703125" style="103" customWidth="1"/>
    <col min="11356" max="11356" width="5.85546875" style="103" customWidth="1"/>
    <col min="11357" max="11357" width="7.5703125" style="103" customWidth="1"/>
    <col min="11358" max="11358" width="6" style="103" customWidth="1"/>
    <col min="11359" max="11359" width="4.85546875" style="103" customWidth="1"/>
    <col min="11360" max="11360" width="4.85546875" style="103" bestFit="1" customWidth="1"/>
    <col min="11361" max="11361" width="5.28515625" style="103" bestFit="1" customWidth="1"/>
    <col min="11362" max="11362" width="5.28515625" style="103" customWidth="1"/>
    <col min="11363" max="11364" width="9.140625" style="103"/>
    <col min="11365" max="11365" width="6.5703125" style="103" customWidth="1"/>
    <col min="11366" max="11366" width="4.42578125" style="103" bestFit="1" customWidth="1"/>
    <col min="11367" max="11368" width="3.28515625" style="103" bestFit="1" customWidth="1"/>
    <col min="11369" max="11369" width="4.85546875" style="103" customWidth="1"/>
    <col min="11370" max="11370" width="6.5703125" style="103" customWidth="1"/>
    <col min="11371" max="11371" width="5.85546875" style="103" customWidth="1"/>
    <col min="11372" max="11372" width="7.5703125" style="103" customWidth="1"/>
    <col min="11373" max="11373" width="6" style="103" customWidth="1"/>
    <col min="11374" max="11374" width="4.85546875" style="103" customWidth="1"/>
    <col min="11375" max="11375" width="4.85546875" style="103" bestFit="1" customWidth="1"/>
    <col min="11376" max="11376" width="5.28515625" style="103" bestFit="1" customWidth="1"/>
    <col min="11377" max="11377" width="5.28515625" style="103" customWidth="1"/>
    <col min="11378" max="11379" width="9.140625" style="103"/>
    <col min="11380" max="11380" width="6.5703125" style="103" customWidth="1"/>
    <col min="11381" max="11381" width="4.42578125" style="103" bestFit="1" customWidth="1"/>
    <col min="11382" max="11383" width="3.28515625" style="103" bestFit="1" customWidth="1"/>
    <col min="11384" max="11384" width="4.85546875" style="103" customWidth="1"/>
    <col min="11385" max="11385" width="6.5703125" style="103" customWidth="1"/>
    <col min="11386" max="11386" width="5.85546875" style="103" customWidth="1"/>
    <col min="11387" max="11387" width="7.5703125" style="103" customWidth="1"/>
    <col min="11388" max="11388" width="6" style="103" customWidth="1"/>
    <col min="11389" max="11389" width="4.85546875" style="103" customWidth="1"/>
    <col min="11390" max="11390" width="4.85546875" style="103" bestFit="1" customWidth="1"/>
    <col min="11391" max="11391" width="5.28515625" style="103" bestFit="1" customWidth="1"/>
    <col min="11392" max="11392" width="5.28515625" style="103" customWidth="1"/>
    <col min="11393" max="11394" width="9.140625" style="103"/>
    <col min="11395" max="11395" width="6.5703125" style="103" customWidth="1"/>
    <col min="11396" max="11396" width="4.42578125" style="103" bestFit="1" customWidth="1"/>
    <col min="11397" max="11398" width="3.28515625" style="103" bestFit="1" customWidth="1"/>
    <col min="11399" max="11399" width="4.85546875" style="103" customWidth="1"/>
    <col min="11400" max="11400" width="6.5703125" style="103" customWidth="1"/>
    <col min="11401" max="11401" width="5.85546875" style="103" customWidth="1"/>
    <col min="11402" max="11402" width="7.5703125" style="103" customWidth="1"/>
    <col min="11403" max="11403" width="6" style="103" customWidth="1"/>
    <col min="11404" max="11404" width="4.85546875" style="103" customWidth="1"/>
    <col min="11405" max="11405" width="4.85546875" style="103" bestFit="1" customWidth="1"/>
    <col min="11406" max="11406" width="5.28515625" style="103" bestFit="1" customWidth="1"/>
    <col min="11407" max="11407" width="5.28515625" style="103" customWidth="1"/>
    <col min="11408" max="11409" width="9.140625" style="103"/>
    <col min="11410" max="11410" width="6.5703125" style="103" customWidth="1"/>
    <col min="11411" max="11411" width="4.42578125" style="103" bestFit="1" customWidth="1"/>
    <col min="11412" max="11413" width="3.28515625" style="103" bestFit="1" customWidth="1"/>
    <col min="11414" max="11414" width="4.85546875" style="103" customWidth="1"/>
    <col min="11415" max="11415" width="6.5703125" style="103" customWidth="1"/>
    <col min="11416" max="11416" width="5.85546875" style="103" customWidth="1"/>
    <col min="11417" max="11417" width="7.5703125" style="103" customWidth="1"/>
    <col min="11418" max="11418" width="6" style="103" customWidth="1"/>
    <col min="11419" max="11419" width="4.85546875" style="103" customWidth="1"/>
    <col min="11420" max="11420" width="4.85546875" style="103" bestFit="1" customWidth="1"/>
    <col min="11421" max="11421" width="5.28515625" style="103" bestFit="1" customWidth="1"/>
    <col min="11422" max="11422" width="5.28515625" style="103" customWidth="1"/>
    <col min="11423" max="11494" width="9.140625" style="103"/>
    <col min="11495" max="11495" width="6.5703125" style="103" customWidth="1"/>
    <col min="11496" max="11496" width="4.42578125" style="103" bestFit="1" customWidth="1"/>
    <col min="11497" max="11498" width="3.28515625" style="103" bestFit="1" customWidth="1"/>
    <col min="11499" max="11499" width="4.85546875" style="103" customWidth="1"/>
    <col min="11500" max="11500" width="6.5703125" style="103" customWidth="1"/>
    <col min="11501" max="11501" width="5.85546875" style="103" customWidth="1"/>
    <col min="11502" max="11502" width="7.5703125" style="103" customWidth="1"/>
    <col min="11503" max="11503" width="6" style="103" customWidth="1"/>
    <col min="11504" max="11504" width="4.85546875" style="103" customWidth="1"/>
    <col min="11505" max="11505" width="4.85546875" style="103" bestFit="1" customWidth="1"/>
    <col min="11506" max="11506" width="5.28515625" style="103" bestFit="1" customWidth="1"/>
    <col min="11507" max="11507" width="6.28515625" style="103" customWidth="1"/>
    <col min="11508" max="11512" width="8.7109375" style="103" customWidth="1"/>
    <col min="11513" max="11513" width="6" style="103" customWidth="1"/>
    <col min="11514" max="11514" width="9.140625" style="103"/>
    <col min="11515" max="11515" width="24.140625" style="103" bestFit="1" customWidth="1"/>
    <col min="11516" max="11516" width="6.5703125" style="103" customWidth="1"/>
    <col min="11517" max="11517" width="4.42578125" style="103" bestFit="1" customWidth="1"/>
    <col min="11518" max="11519" width="3.28515625" style="103" bestFit="1" customWidth="1"/>
    <col min="11520" max="11520" width="4.85546875" style="103" customWidth="1"/>
    <col min="11521" max="11521" width="6.5703125" style="103" customWidth="1"/>
    <col min="11522" max="11522" width="5.85546875" style="103" customWidth="1"/>
    <col min="11523" max="11523" width="7.5703125" style="103" customWidth="1"/>
    <col min="11524" max="11524" width="6" style="103" customWidth="1"/>
    <col min="11525" max="11525" width="4.85546875" style="103" customWidth="1"/>
    <col min="11526" max="11526" width="4.85546875" style="103" bestFit="1" customWidth="1"/>
    <col min="11527" max="11527" width="5.28515625" style="103" bestFit="1" customWidth="1"/>
    <col min="11528" max="11528" width="5.28515625" style="103" customWidth="1"/>
    <col min="11529" max="11530" width="9.140625" style="103"/>
    <col min="11531" max="11531" width="6.5703125" style="103" customWidth="1"/>
    <col min="11532" max="11532" width="4.42578125" style="103" bestFit="1" customWidth="1"/>
    <col min="11533" max="11534" width="3.28515625" style="103" bestFit="1" customWidth="1"/>
    <col min="11535" max="11535" width="4.85546875" style="103" customWidth="1"/>
    <col min="11536" max="11536" width="6.5703125" style="103" customWidth="1"/>
    <col min="11537" max="11537" width="5.85546875" style="103" customWidth="1"/>
    <col min="11538" max="11538" width="7.5703125" style="103" customWidth="1"/>
    <col min="11539" max="11539" width="6" style="103" customWidth="1"/>
    <col min="11540" max="11540" width="4.85546875" style="103" customWidth="1"/>
    <col min="11541" max="11541" width="4.85546875" style="103" bestFit="1" customWidth="1"/>
    <col min="11542" max="11542" width="5.28515625" style="103" bestFit="1" customWidth="1"/>
    <col min="11543" max="11543" width="5.28515625" style="103" customWidth="1"/>
    <col min="11544" max="11545" width="9.140625" style="103"/>
    <col min="11546" max="11546" width="6.5703125" style="103" customWidth="1"/>
    <col min="11547" max="11547" width="4.42578125" style="103" bestFit="1" customWidth="1"/>
    <col min="11548" max="11549" width="3.28515625" style="103" bestFit="1" customWidth="1"/>
    <col min="11550" max="11550" width="4.85546875" style="103" customWidth="1"/>
    <col min="11551" max="11551" width="6.5703125" style="103" customWidth="1"/>
    <col min="11552" max="11552" width="5.85546875" style="103" customWidth="1"/>
    <col min="11553" max="11553" width="7.5703125" style="103" customWidth="1"/>
    <col min="11554" max="11554" width="6" style="103" customWidth="1"/>
    <col min="11555" max="11555" width="4.85546875" style="103" customWidth="1"/>
    <col min="11556" max="11556" width="4.85546875" style="103" bestFit="1" customWidth="1"/>
    <col min="11557" max="11557" width="5.28515625" style="103" bestFit="1" customWidth="1"/>
    <col min="11558" max="11558" width="5.28515625" style="103" customWidth="1"/>
    <col min="11559" max="11560" width="9.140625" style="103"/>
    <col min="11561" max="11561" width="6.5703125" style="103" customWidth="1"/>
    <col min="11562" max="11562" width="4.42578125" style="103" bestFit="1" customWidth="1"/>
    <col min="11563" max="11564" width="3.28515625" style="103" bestFit="1" customWidth="1"/>
    <col min="11565" max="11565" width="4.85546875" style="103" customWidth="1"/>
    <col min="11566" max="11566" width="6.5703125" style="103" customWidth="1"/>
    <col min="11567" max="11567" width="5.85546875" style="103" customWidth="1"/>
    <col min="11568" max="11568" width="7.5703125" style="103" customWidth="1"/>
    <col min="11569" max="11569" width="6" style="103" customWidth="1"/>
    <col min="11570" max="11570" width="4.85546875" style="103" customWidth="1"/>
    <col min="11571" max="11571" width="4.85546875" style="103" bestFit="1" customWidth="1"/>
    <col min="11572" max="11572" width="5.28515625" style="103" bestFit="1" customWidth="1"/>
    <col min="11573" max="11573" width="5.28515625" style="103" customWidth="1"/>
    <col min="11574" max="11575" width="9.140625" style="103"/>
    <col min="11576" max="11576" width="6.5703125" style="103" customWidth="1"/>
    <col min="11577" max="11577" width="4.42578125" style="103" bestFit="1" customWidth="1"/>
    <col min="11578" max="11579" width="3.28515625" style="103" bestFit="1" customWidth="1"/>
    <col min="11580" max="11580" width="4.85546875" style="103" customWidth="1"/>
    <col min="11581" max="11581" width="6.5703125" style="103" customWidth="1"/>
    <col min="11582" max="11582" width="5.85546875" style="103" customWidth="1"/>
    <col min="11583" max="11583" width="7.5703125" style="103" customWidth="1"/>
    <col min="11584" max="11584" width="6" style="103" customWidth="1"/>
    <col min="11585" max="11585" width="4.85546875" style="103" customWidth="1"/>
    <col min="11586" max="11586" width="4.85546875" style="103" bestFit="1" customWidth="1"/>
    <col min="11587" max="11587" width="5.28515625" style="103" bestFit="1" customWidth="1"/>
    <col min="11588" max="11588" width="5.28515625" style="103" customWidth="1"/>
    <col min="11589" max="11590" width="9.140625" style="103"/>
    <col min="11591" max="11591" width="6.5703125" style="103" customWidth="1"/>
    <col min="11592" max="11592" width="4.42578125" style="103" bestFit="1" customWidth="1"/>
    <col min="11593" max="11594" width="3.28515625" style="103" bestFit="1" customWidth="1"/>
    <col min="11595" max="11595" width="4.85546875" style="103" customWidth="1"/>
    <col min="11596" max="11596" width="6.5703125" style="103" customWidth="1"/>
    <col min="11597" max="11597" width="5.85546875" style="103" customWidth="1"/>
    <col min="11598" max="11598" width="7.5703125" style="103" customWidth="1"/>
    <col min="11599" max="11599" width="6" style="103" customWidth="1"/>
    <col min="11600" max="11600" width="4.85546875" style="103" customWidth="1"/>
    <col min="11601" max="11601" width="4.85546875" style="103" bestFit="1" customWidth="1"/>
    <col min="11602" max="11602" width="5.28515625" style="103" bestFit="1" customWidth="1"/>
    <col min="11603" max="11603" width="5.28515625" style="103" customWidth="1"/>
    <col min="11604" max="11605" width="9.140625" style="103"/>
    <col min="11606" max="11606" width="6.5703125" style="103" customWidth="1"/>
    <col min="11607" max="11607" width="4.42578125" style="103" bestFit="1" customWidth="1"/>
    <col min="11608" max="11609" width="3.28515625" style="103" bestFit="1" customWidth="1"/>
    <col min="11610" max="11610" width="4.85546875" style="103" customWidth="1"/>
    <col min="11611" max="11611" width="6.5703125" style="103" customWidth="1"/>
    <col min="11612" max="11612" width="5.85546875" style="103" customWidth="1"/>
    <col min="11613" max="11613" width="7.5703125" style="103" customWidth="1"/>
    <col min="11614" max="11614" width="6" style="103" customWidth="1"/>
    <col min="11615" max="11615" width="4.85546875" style="103" customWidth="1"/>
    <col min="11616" max="11616" width="4.85546875" style="103" bestFit="1" customWidth="1"/>
    <col min="11617" max="11617" width="5.28515625" style="103" bestFit="1" customWidth="1"/>
    <col min="11618" max="11618" width="5.28515625" style="103" customWidth="1"/>
    <col min="11619" max="11620" width="9.140625" style="103"/>
    <col min="11621" max="11621" width="6.5703125" style="103" customWidth="1"/>
    <col min="11622" max="11622" width="4.42578125" style="103" bestFit="1" customWidth="1"/>
    <col min="11623" max="11624" width="3.28515625" style="103" bestFit="1" customWidth="1"/>
    <col min="11625" max="11625" width="4.85546875" style="103" customWidth="1"/>
    <col min="11626" max="11626" width="6.5703125" style="103" customWidth="1"/>
    <col min="11627" max="11627" width="5.85546875" style="103" customWidth="1"/>
    <col min="11628" max="11628" width="7.5703125" style="103" customWidth="1"/>
    <col min="11629" max="11629" width="6" style="103" customWidth="1"/>
    <col min="11630" max="11630" width="4.85546875" style="103" customWidth="1"/>
    <col min="11631" max="11631" width="4.85546875" style="103" bestFit="1" customWidth="1"/>
    <col min="11632" max="11632" width="5.28515625" style="103" bestFit="1" customWidth="1"/>
    <col min="11633" max="11633" width="5.28515625" style="103" customWidth="1"/>
    <col min="11634" max="11635" width="9.140625" style="103"/>
    <col min="11636" max="11636" width="6.5703125" style="103" customWidth="1"/>
    <col min="11637" max="11637" width="4.42578125" style="103" bestFit="1" customWidth="1"/>
    <col min="11638" max="11639" width="3.28515625" style="103" bestFit="1" customWidth="1"/>
    <col min="11640" max="11640" width="4.85546875" style="103" customWidth="1"/>
    <col min="11641" max="11641" width="6.5703125" style="103" customWidth="1"/>
    <col min="11642" max="11642" width="5.85546875" style="103" customWidth="1"/>
    <col min="11643" max="11643" width="7.5703125" style="103" customWidth="1"/>
    <col min="11644" max="11644" width="6" style="103" customWidth="1"/>
    <col min="11645" max="11645" width="4.85546875" style="103" customWidth="1"/>
    <col min="11646" max="11646" width="4.85546875" style="103" bestFit="1" customWidth="1"/>
    <col min="11647" max="11647" width="5.28515625" style="103" bestFit="1" customWidth="1"/>
    <col min="11648" max="11648" width="5.28515625" style="103" customWidth="1"/>
    <col min="11649" max="11650" width="9.140625" style="103"/>
    <col min="11651" max="11651" width="6.5703125" style="103" customWidth="1"/>
    <col min="11652" max="11652" width="4.42578125" style="103" bestFit="1" customWidth="1"/>
    <col min="11653" max="11654" width="3.28515625" style="103" bestFit="1" customWidth="1"/>
    <col min="11655" max="11655" width="4.85546875" style="103" customWidth="1"/>
    <col min="11656" max="11656" width="6.5703125" style="103" customWidth="1"/>
    <col min="11657" max="11657" width="5.85546875" style="103" customWidth="1"/>
    <col min="11658" max="11658" width="7.5703125" style="103" customWidth="1"/>
    <col min="11659" max="11659" width="6" style="103" customWidth="1"/>
    <col min="11660" max="11660" width="4.85546875" style="103" customWidth="1"/>
    <col min="11661" max="11661" width="4.85546875" style="103" bestFit="1" customWidth="1"/>
    <col min="11662" max="11662" width="5.28515625" style="103" bestFit="1" customWidth="1"/>
    <col min="11663" max="11663" width="5.28515625" style="103" customWidth="1"/>
    <col min="11664" max="11665" width="9.140625" style="103"/>
    <col min="11666" max="11666" width="6.5703125" style="103" customWidth="1"/>
    <col min="11667" max="11667" width="4.42578125" style="103" bestFit="1" customWidth="1"/>
    <col min="11668" max="11669" width="3.28515625" style="103" bestFit="1" customWidth="1"/>
    <col min="11670" max="11670" width="4.85546875" style="103" customWidth="1"/>
    <col min="11671" max="11671" width="6.5703125" style="103" customWidth="1"/>
    <col min="11672" max="11672" width="5.85546875" style="103" customWidth="1"/>
    <col min="11673" max="11673" width="7.5703125" style="103" customWidth="1"/>
    <col min="11674" max="11674" width="6" style="103" customWidth="1"/>
    <col min="11675" max="11675" width="4.85546875" style="103" customWidth="1"/>
    <col min="11676" max="11676" width="4.85546875" style="103" bestFit="1" customWidth="1"/>
    <col min="11677" max="11677" width="5.28515625" style="103" bestFit="1" customWidth="1"/>
    <col min="11678" max="11678" width="5.28515625" style="103" customWidth="1"/>
    <col min="11679" max="11750" width="9.140625" style="103"/>
    <col min="11751" max="11751" width="6.5703125" style="103" customWidth="1"/>
    <col min="11752" max="11752" width="4.42578125" style="103" bestFit="1" customWidth="1"/>
    <col min="11753" max="11754" width="3.28515625" style="103" bestFit="1" customWidth="1"/>
    <col min="11755" max="11755" width="4.85546875" style="103" customWidth="1"/>
    <col min="11756" max="11756" width="6.5703125" style="103" customWidth="1"/>
    <col min="11757" max="11757" width="5.85546875" style="103" customWidth="1"/>
    <col min="11758" max="11758" width="7.5703125" style="103" customWidth="1"/>
    <col min="11759" max="11759" width="6" style="103" customWidth="1"/>
    <col min="11760" max="11760" width="4.85546875" style="103" customWidth="1"/>
    <col min="11761" max="11761" width="4.85546875" style="103" bestFit="1" customWidth="1"/>
    <col min="11762" max="11762" width="5.28515625" style="103" bestFit="1" customWidth="1"/>
    <col min="11763" max="11763" width="6.28515625" style="103" customWidth="1"/>
    <col min="11764" max="11768" width="8.7109375" style="103" customWidth="1"/>
    <col min="11769" max="11769" width="6" style="103" customWidth="1"/>
    <col min="11770" max="11770" width="9.140625" style="103"/>
    <col min="11771" max="11771" width="24.140625" style="103" bestFit="1" customWidth="1"/>
    <col min="11772" max="11772" width="6.5703125" style="103" customWidth="1"/>
    <col min="11773" max="11773" width="4.42578125" style="103" bestFit="1" customWidth="1"/>
    <col min="11774" max="11775" width="3.28515625" style="103" bestFit="1" customWidth="1"/>
    <col min="11776" max="11776" width="4.85546875" style="103" customWidth="1"/>
    <col min="11777" max="11777" width="6.5703125" style="103" customWidth="1"/>
    <col min="11778" max="11778" width="5.85546875" style="103" customWidth="1"/>
    <col min="11779" max="11779" width="7.5703125" style="103" customWidth="1"/>
    <col min="11780" max="11780" width="6" style="103" customWidth="1"/>
    <col min="11781" max="11781" width="4.85546875" style="103" customWidth="1"/>
    <col min="11782" max="11782" width="4.85546875" style="103" bestFit="1" customWidth="1"/>
    <col min="11783" max="11783" width="5.28515625" style="103" bestFit="1" customWidth="1"/>
    <col min="11784" max="11784" width="5.28515625" style="103" customWidth="1"/>
    <col min="11785" max="11786" width="9.140625" style="103"/>
    <col min="11787" max="11787" width="6.5703125" style="103" customWidth="1"/>
    <col min="11788" max="11788" width="4.42578125" style="103" bestFit="1" customWidth="1"/>
    <col min="11789" max="11790" width="3.28515625" style="103" bestFit="1" customWidth="1"/>
    <col min="11791" max="11791" width="4.85546875" style="103" customWidth="1"/>
    <col min="11792" max="11792" width="6.5703125" style="103" customWidth="1"/>
    <col min="11793" max="11793" width="5.85546875" style="103" customWidth="1"/>
    <col min="11794" max="11794" width="7.5703125" style="103" customWidth="1"/>
    <col min="11795" max="11795" width="6" style="103" customWidth="1"/>
    <col min="11796" max="11796" width="4.85546875" style="103" customWidth="1"/>
    <col min="11797" max="11797" width="4.85546875" style="103" bestFit="1" customWidth="1"/>
    <col min="11798" max="11798" width="5.28515625" style="103" bestFit="1" customWidth="1"/>
    <col min="11799" max="11799" width="5.28515625" style="103" customWidth="1"/>
    <col min="11800" max="11801" width="9.140625" style="103"/>
    <col min="11802" max="11802" width="6.5703125" style="103" customWidth="1"/>
    <col min="11803" max="11803" width="4.42578125" style="103" bestFit="1" customWidth="1"/>
    <col min="11804" max="11805" width="3.28515625" style="103" bestFit="1" customWidth="1"/>
    <col min="11806" max="11806" width="4.85546875" style="103" customWidth="1"/>
    <col min="11807" max="11807" width="6.5703125" style="103" customWidth="1"/>
    <col min="11808" max="11808" width="5.85546875" style="103" customWidth="1"/>
    <col min="11809" max="11809" width="7.5703125" style="103" customWidth="1"/>
    <col min="11810" max="11810" width="6" style="103" customWidth="1"/>
    <col min="11811" max="11811" width="4.85546875" style="103" customWidth="1"/>
    <col min="11812" max="11812" width="4.85546875" style="103" bestFit="1" customWidth="1"/>
    <col min="11813" max="11813" width="5.28515625" style="103" bestFit="1" customWidth="1"/>
    <col min="11814" max="11814" width="5.28515625" style="103" customWidth="1"/>
    <col min="11815" max="11816" width="9.140625" style="103"/>
    <col min="11817" max="11817" width="6.5703125" style="103" customWidth="1"/>
    <col min="11818" max="11818" width="4.42578125" style="103" bestFit="1" customWidth="1"/>
    <col min="11819" max="11820" width="3.28515625" style="103" bestFit="1" customWidth="1"/>
    <col min="11821" max="11821" width="4.85546875" style="103" customWidth="1"/>
    <col min="11822" max="11822" width="6.5703125" style="103" customWidth="1"/>
    <col min="11823" max="11823" width="5.85546875" style="103" customWidth="1"/>
    <col min="11824" max="11824" width="7.5703125" style="103" customWidth="1"/>
    <col min="11825" max="11825" width="6" style="103" customWidth="1"/>
    <col min="11826" max="11826" width="4.85546875" style="103" customWidth="1"/>
    <col min="11827" max="11827" width="4.85546875" style="103" bestFit="1" customWidth="1"/>
    <col min="11828" max="11828" width="5.28515625" style="103" bestFit="1" customWidth="1"/>
    <col min="11829" max="11829" width="5.28515625" style="103" customWidth="1"/>
    <col min="11830" max="11831" width="9.140625" style="103"/>
    <col min="11832" max="11832" width="6.5703125" style="103" customWidth="1"/>
    <col min="11833" max="11833" width="4.42578125" style="103" bestFit="1" customWidth="1"/>
    <col min="11834" max="11835" width="3.28515625" style="103" bestFit="1" customWidth="1"/>
    <col min="11836" max="11836" width="4.85546875" style="103" customWidth="1"/>
    <col min="11837" max="11837" width="6.5703125" style="103" customWidth="1"/>
    <col min="11838" max="11838" width="5.85546875" style="103" customWidth="1"/>
    <col min="11839" max="11839" width="7.5703125" style="103" customWidth="1"/>
    <col min="11840" max="11840" width="6" style="103" customWidth="1"/>
    <col min="11841" max="11841" width="4.85546875" style="103" customWidth="1"/>
    <col min="11842" max="11842" width="4.85546875" style="103" bestFit="1" customWidth="1"/>
    <col min="11843" max="11843" width="5.28515625" style="103" bestFit="1" customWidth="1"/>
    <col min="11844" max="11844" width="5.28515625" style="103" customWidth="1"/>
    <col min="11845" max="11846" width="9.140625" style="103"/>
    <col min="11847" max="11847" width="6.5703125" style="103" customWidth="1"/>
    <col min="11848" max="11848" width="4.42578125" style="103" bestFit="1" customWidth="1"/>
    <col min="11849" max="11850" width="3.28515625" style="103" bestFit="1" customWidth="1"/>
    <col min="11851" max="11851" width="4.85546875" style="103" customWidth="1"/>
    <col min="11852" max="11852" width="6.5703125" style="103" customWidth="1"/>
    <col min="11853" max="11853" width="5.85546875" style="103" customWidth="1"/>
    <col min="11854" max="11854" width="7.5703125" style="103" customWidth="1"/>
    <col min="11855" max="11855" width="6" style="103" customWidth="1"/>
    <col min="11856" max="11856" width="4.85546875" style="103" customWidth="1"/>
    <col min="11857" max="11857" width="4.85546875" style="103" bestFit="1" customWidth="1"/>
    <col min="11858" max="11858" width="5.28515625" style="103" bestFit="1" customWidth="1"/>
    <col min="11859" max="11859" width="5.28515625" style="103" customWidth="1"/>
    <col min="11860" max="11861" width="9.140625" style="103"/>
    <col min="11862" max="11862" width="6.5703125" style="103" customWidth="1"/>
    <col min="11863" max="11863" width="4.42578125" style="103" bestFit="1" customWidth="1"/>
    <col min="11864" max="11865" width="3.28515625" style="103" bestFit="1" customWidth="1"/>
    <col min="11866" max="11866" width="4.85546875" style="103" customWidth="1"/>
    <col min="11867" max="11867" width="6.5703125" style="103" customWidth="1"/>
    <col min="11868" max="11868" width="5.85546875" style="103" customWidth="1"/>
    <col min="11869" max="11869" width="7.5703125" style="103" customWidth="1"/>
    <col min="11870" max="11870" width="6" style="103" customWidth="1"/>
    <col min="11871" max="11871" width="4.85546875" style="103" customWidth="1"/>
    <col min="11872" max="11872" width="4.85546875" style="103" bestFit="1" customWidth="1"/>
    <col min="11873" max="11873" width="5.28515625" style="103" bestFit="1" customWidth="1"/>
    <col min="11874" max="11874" width="5.28515625" style="103" customWidth="1"/>
    <col min="11875" max="11876" width="9.140625" style="103"/>
    <col min="11877" max="11877" width="6.5703125" style="103" customWidth="1"/>
    <col min="11878" max="11878" width="4.42578125" style="103" bestFit="1" customWidth="1"/>
    <col min="11879" max="11880" width="3.28515625" style="103" bestFit="1" customWidth="1"/>
    <col min="11881" max="11881" width="4.85546875" style="103" customWidth="1"/>
    <col min="11882" max="11882" width="6.5703125" style="103" customWidth="1"/>
    <col min="11883" max="11883" width="5.85546875" style="103" customWidth="1"/>
    <col min="11884" max="11884" width="7.5703125" style="103" customWidth="1"/>
    <col min="11885" max="11885" width="6" style="103" customWidth="1"/>
    <col min="11886" max="11886" width="4.85546875" style="103" customWidth="1"/>
    <col min="11887" max="11887" width="4.85546875" style="103" bestFit="1" customWidth="1"/>
    <col min="11888" max="11888" width="5.28515625" style="103" bestFit="1" customWidth="1"/>
    <col min="11889" max="11889" width="5.28515625" style="103" customWidth="1"/>
    <col min="11890" max="11891" width="9.140625" style="103"/>
    <col min="11892" max="11892" width="6.5703125" style="103" customWidth="1"/>
    <col min="11893" max="11893" width="4.42578125" style="103" bestFit="1" customWidth="1"/>
    <col min="11894" max="11895" width="3.28515625" style="103" bestFit="1" customWidth="1"/>
    <col min="11896" max="11896" width="4.85546875" style="103" customWidth="1"/>
    <col min="11897" max="11897" width="6.5703125" style="103" customWidth="1"/>
    <col min="11898" max="11898" width="5.85546875" style="103" customWidth="1"/>
    <col min="11899" max="11899" width="7.5703125" style="103" customWidth="1"/>
    <col min="11900" max="11900" width="6" style="103" customWidth="1"/>
    <col min="11901" max="11901" width="4.85546875" style="103" customWidth="1"/>
    <col min="11902" max="11902" width="4.85546875" style="103" bestFit="1" customWidth="1"/>
    <col min="11903" max="11903" width="5.28515625" style="103" bestFit="1" customWidth="1"/>
    <col min="11904" max="11904" width="5.28515625" style="103" customWidth="1"/>
    <col min="11905" max="11906" width="9.140625" style="103"/>
    <col min="11907" max="11907" width="6.5703125" style="103" customWidth="1"/>
    <col min="11908" max="11908" width="4.42578125" style="103" bestFit="1" customWidth="1"/>
    <col min="11909" max="11910" width="3.28515625" style="103" bestFit="1" customWidth="1"/>
    <col min="11911" max="11911" width="4.85546875" style="103" customWidth="1"/>
    <col min="11912" max="11912" width="6.5703125" style="103" customWidth="1"/>
    <col min="11913" max="11913" width="5.85546875" style="103" customWidth="1"/>
    <col min="11914" max="11914" width="7.5703125" style="103" customWidth="1"/>
    <col min="11915" max="11915" width="6" style="103" customWidth="1"/>
    <col min="11916" max="11916" width="4.85546875" style="103" customWidth="1"/>
    <col min="11917" max="11917" width="4.85546875" style="103" bestFit="1" customWidth="1"/>
    <col min="11918" max="11918" width="5.28515625" style="103" bestFit="1" customWidth="1"/>
    <col min="11919" max="11919" width="5.28515625" style="103" customWidth="1"/>
    <col min="11920" max="11921" width="9.140625" style="103"/>
    <col min="11922" max="11922" width="6.5703125" style="103" customWidth="1"/>
    <col min="11923" max="11923" width="4.42578125" style="103" bestFit="1" customWidth="1"/>
    <col min="11924" max="11925" width="3.28515625" style="103" bestFit="1" customWidth="1"/>
    <col min="11926" max="11926" width="4.85546875" style="103" customWidth="1"/>
    <col min="11927" max="11927" width="6.5703125" style="103" customWidth="1"/>
    <col min="11928" max="11928" width="5.85546875" style="103" customWidth="1"/>
    <col min="11929" max="11929" width="7.5703125" style="103" customWidth="1"/>
    <col min="11930" max="11930" width="6" style="103" customWidth="1"/>
    <col min="11931" max="11931" width="4.85546875" style="103" customWidth="1"/>
    <col min="11932" max="11932" width="4.85546875" style="103" bestFit="1" customWidth="1"/>
    <col min="11933" max="11933" width="5.28515625" style="103" bestFit="1" customWidth="1"/>
    <col min="11934" max="11934" width="5.28515625" style="103" customWidth="1"/>
    <col min="11935" max="12006" width="9.140625" style="103"/>
    <col min="12007" max="12007" width="6.5703125" style="103" customWidth="1"/>
    <col min="12008" max="12008" width="4.42578125" style="103" bestFit="1" customWidth="1"/>
    <col min="12009" max="12010" width="3.28515625" style="103" bestFit="1" customWidth="1"/>
    <col min="12011" max="12011" width="4.85546875" style="103" customWidth="1"/>
    <col min="12012" max="12012" width="6.5703125" style="103" customWidth="1"/>
    <col min="12013" max="12013" width="5.85546875" style="103" customWidth="1"/>
    <col min="12014" max="12014" width="7.5703125" style="103" customWidth="1"/>
    <col min="12015" max="12015" width="6" style="103" customWidth="1"/>
    <col min="12016" max="12016" width="4.85546875" style="103" customWidth="1"/>
    <col min="12017" max="12017" width="4.85546875" style="103" bestFit="1" customWidth="1"/>
    <col min="12018" max="12018" width="5.28515625" style="103" bestFit="1" customWidth="1"/>
    <col min="12019" max="12019" width="6.28515625" style="103" customWidth="1"/>
    <col min="12020" max="12024" width="8.7109375" style="103" customWidth="1"/>
    <col min="12025" max="12025" width="6" style="103" customWidth="1"/>
    <col min="12026" max="12026" width="9.140625" style="103"/>
    <col min="12027" max="12027" width="24.140625" style="103" bestFit="1" customWidth="1"/>
    <col min="12028" max="12028" width="6.5703125" style="103" customWidth="1"/>
    <col min="12029" max="12029" width="4.42578125" style="103" bestFit="1" customWidth="1"/>
    <col min="12030" max="12031" width="3.28515625" style="103" bestFit="1" customWidth="1"/>
    <col min="12032" max="12032" width="4.85546875" style="103" customWidth="1"/>
    <col min="12033" max="12033" width="6.5703125" style="103" customWidth="1"/>
    <col min="12034" max="12034" width="5.85546875" style="103" customWidth="1"/>
    <col min="12035" max="12035" width="7.5703125" style="103" customWidth="1"/>
    <col min="12036" max="12036" width="6" style="103" customWidth="1"/>
    <col min="12037" max="12037" width="4.85546875" style="103" customWidth="1"/>
    <col min="12038" max="12038" width="4.85546875" style="103" bestFit="1" customWidth="1"/>
    <col min="12039" max="12039" width="5.28515625" style="103" bestFit="1" customWidth="1"/>
    <col min="12040" max="12040" width="5.28515625" style="103" customWidth="1"/>
    <col min="12041" max="12042" width="9.140625" style="103"/>
    <col min="12043" max="12043" width="6.5703125" style="103" customWidth="1"/>
    <col min="12044" max="12044" width="4.42578125" style="103" bestFit="1" customWidth="1"/>
    <col min="12045" max="12046" width="3.28515625" style="103" bestFit="1" customWidth="1"/>
    <col min="12047" max="12047" width="4.85546875" style="103" customWidth="1"/>
    <col min="12048" max="12048" width="6.5703125" style="103" customWidth="1"/>
    <col min="12049" max="12049" width="5.85546875" style="103" customWidth="1"/>
    <col min="12050" max="12050" width="7.5703125" style="103" customWidth="1"/>
    <col min="12051" max="12051" width="6" style="103" customWidth="1"/>
    <col min="12052" max="12052" width="4.85546875" style="103" customWidth="1"/>
    <col min="12053" max="12053" width="4.85546875" style="103" bestFit="1" customWidth="1"/>
    <col min="12054" max="12054" width="5.28515625" style="103" bestFit="1" customWidth="1"/>
    <col min="12055" max="12055" width="5.28515625" style="103" customWidth="1"/>
    <col min="12056" max="12057" width="9.140625" style="103"/>
    <col min="12058" max="12058" width="6.5703125" style="103" customWidth="1"/>
    <col min="12059" max="12059" width="4.42578125" style="103" bestFit="1" customWidth="1"/>
    <col min="12060" max="12061" width="3.28515625" style="103" bestFit="1" customWidth="1"/>
    <col min="12062" max="12062" width="4.85546875" style="103" customWidth="1"/>
    <col min="12063" max="12063" width="6.5703125" style="103" customWidth="1"/>
    <col min="12064" max="12064" width="5.85546875" style="103" customWidth="1"/>
    <col min="12065" max="12065" width="7.5703125" style="103" customWidth="1"/>
    <col min="12066" max="12066" width="6" style="103" customWidth="1"/>
    <col min="12067" max="12067" width="4.85546875" style="103" customWidth="1"/>
    <col min="12068" max="12068" width="4.85546875" style="103" bestFit="1" customWidth="1"/>
    <col min="12069" max="12069" width="5.28515625" style="103" bestFit="1" customWidth="1"/>
    <col min="12070" max="12070" width="5.28515625" style="103" customWidth="1"/>
    <col min="12071" max="12072" width="9.140625" style="103"/>
    <col min="12073" max="12073" width="6.5703125" style="103" customWidth="1"/>
    <col min="12074" max="12074" width="4.42578125" style="103" bestFit="1" customWidth="1"/>
    <col min="12075" max="12076" width="3.28515625" style="103" bestFit="1" customWidth="1"/>
    <col min="12077" max="12077" width="4.85546875" style="103" customWidth="1"/>
    <col min="12078" max="12078" width="6.5703125" style="103" customWidth="1"/>
    <col min="12079" max="12079" width="5.85546875" style="103" customWidth="1"/>
    <col min="12080" max="12080" width="7.5703125" style="103" customWidth="1"/>
    <col min="12081" max="12081" width="6" style="103" customWidth="1"/>
    <col min="12082" max="12082" width="4.85546875" style="103" customWidth="1"/>
    <col min="12083" max="12083" width="4.85546875" style="103" bestFit="1" customWidth="1"/>
    <col min="12084" max="12084" width="5.28515625" style="103" bestFit="1" customWidth="1"/>
    <col min="12085" max="12085" width="5.28515625" style="103" customWidth="1"/>
    <col min="12086" max="12087" width="9.140625" style="103"/>
    <col min="12088" max="12088" width="6.5703125" style="103" customWidth="1"/>
    <col min="12089" max="12089" width="4.42578125" style="103" bestFit="1" customWidth="1"/>
    <col min="12090" max="12091" width="3.28515625" style="103" bestFit="1" customWidth="1"/>
    <col min="12092" max="12092" width="4.85546875" style="103" customWidth="1"/>
    <col min="12093" max="12093" width="6.5703125" style="103" customWidth="1"/>
    <col min="12094" max="12094" width="5.85546875" style="103" customWidth="1"/>
    <col min="12095" max="12095" width="7.5703125" style="103" customWidth="1"/>
    <col min="12096" max="12096" width="6" style="103" customWidth="1"/>
    <col min="12097" max="12097" width="4.85546875" style="103" customWidth="1"/>
    <col min="12098" max="12098" width="4.85546875" style="103" bestFit="1" customWidth="1"/>
    <col min="12099" max="12099" width="5.28515625" style="103" bestFit="1" customWidth="1"/>
    <col min="12100" max="12100" width="5.28515625" style="103" customWidth="1"/>
    <col min="12101" max="12102" width="9.140625" style="103"/>
    <col min="12103" max="12103" width="6.5703125" style="103" customWidth="1"/>
    <col min="12104" max="12104" width="4.42578125" style="103" bestFit="1" customWidth="1"/>
    <col min="12105" max="12106" width="3.28515625" style="103" bestFit="1" customWidth="1"/>
    <col min="12107" max="12107" width="4.85546875" style="103" customWidth="1"/>
    <col min="12108" max="12108" width="6.5703125" style="103" customWidth="1"/>
    <col min="12109" max="12109" width="5.85546875" style="103" customWidth="1"/>
    <col min="12110" max="12110" width="7.5703125" style="103" customWidth="1"/>
    <col min="12111" max="12111" width="6" style="103" customWidth="1"/>
    <col min="12112" max="12112" width="4.85546875" style="103" customWidth="1"/>
    <col min="12113" max="12113" width="4.85546875" style="103" bestFit="1" customWidth="1"/>
    <col min="12114" max="12114" width="5.28515625" style="103" bestFit="1" customWidth="1"/>
    <col min="12115" max="12115" width="5.28515625" style="103" customWidth="1"/>
    <col min="12116" max="12117" width="9.140625" style="103"/>
    <col min="12118" max="12118" width="6.5703125" style="103" customWidth="1"/>
    <col min="12119" max="12119" width="4.42578125" style="103" bestFit="1" customWidth="1"/>
    <col min="12120" max="12121" width="3.28515625" style="103" bestFit="1" customWidth="1"/>
    <col min="12122" max="12122" width="4.85546875" style="103" customWidth="1"/>
    <col min="12123" max="12123" width="6.5703125" style="103" customWidth="1"/>
    <col min="12124" max="12124" width="5.85546875" style="103" customWidth="1"/>
    <col min="12125" max="12125" width="7.5703125" style="103" customWidth="1"/>
    <col min="12126" max="12126" width="6" style="103" customWidth="1"/>
    <col min="12127" max="12127" width="4.85546875" style="103" customWidth="1"/>
    <col min="12128" max="12128" width="4.85546875" style="103" bestFit="1" customWidth="1"/>
    <col min="12129" max="12129" width="5.28515625" style="103" bestFit="1" customWidth="1"/>
    <col min="12130" max="12130" width="5.28515625" style="103" customWidth="1"/>
    <col min="12131" max="12132" width="9.140625" style="103"/>
    <col min="12133" max="12133" width="6.5703125" style="103" customWidth="1"/>
    <col min="12134" max="12134" width="4.42578125" style="103" bestFit="1" customWidth="1"/>
    <col min="12135" max="12136" width="3.28515625" style="103" bestFit="1" customWidth="1"/>
    <col min="12137" max="12137" width="4.85546875" style="103" customWidth="1"/>
    <col min="12138" max="12138" width="6.5703125" style="103" customWidth="1"/>
    <col min="12139" max="12139" width="5.85546875" style="103" customWidth="1"/>
    <col min="12140" max="12140" width="7.5703125" style="103" customWidth="1"/>
    <col min="12141" max="12141" width="6" style="103" customWidth="1"/>
    <col min="12142" max="12142" width="4.85546875" style="103" customWidth="1"/>
    <col min="12143" max="12143" width="4.85546875" style="103" bestFit="1" customWidth="1"/>
    <col min="12144" max="12144" width="5.28515625" style="103" bestFit="1" customWidth="1"/>
    <col min="12145" max="12145" width="5.28515625" style="103" customWidth="1"/>
    <col min="12146" max="12147" width="9.140625" style="103"/>
    <col min="12148" max="12148" width="6.5703125" style="103" customWidth="1"/>
    <col min="12149" max="12149" width="4.42578125" style="103" bestFit="1" customWidth="1"/>
    <col min="12150" max="12151" width="3.28515625" style="103" bestFit="1" customWidth="1"/>
    <col min="12152" max="12152" width="4.85546875" style="103" customWidth="1"/>
    <col min="12153" max="12153" width="6.5703125" style="103" customWidth="1"/>
    <col min="12154" max="12154" width="5.85546875" style="103" customWidth="1"/>
    <col min="12155" max="12155" width="7.5703125" style="103" customWidth="1"/>
    <col min="12156" max="12156" width="6" style="103" customWidth="1"/>
    <col min="12157" max="12157" width="4.85546875" style="103" customWidth="1"/>
    <col min="12158" max="12158" width="4.85546875" style="103" bestFit="1" customWidth="1"/>
    <col min="12159" max="12159" width="5.28515625" style="103" bestFit="1" customWidth="1"/>
    <col min="12160" max="12160" width="5.28515625" style="103" customWidth="1"/>
    <col min="12161" max="12162" width="9.140625" style="103"/>
    <col min="12163" max="12163" width="6.5703125" style="103" customWidth="1"/>
    <col min="12164" max="12164" width="4.42578125" style="103" bestFit="1" customWidth="1"/>
    <col min="12165" max="12166" width="3.28515625" style="103" bestFit="1" customWidth="1"/>
    <col min="12167" max="12167" width="4.85546875" style="103" customWidth="1"/>
    <col min="12168" max="12168" width="6.5703125" style="103" customWidth="1"/>
    <col min="12169" max="12169" width="5.85546875" style="103" customWidth="1"/>
    <col min="12170" max="12170" width="7.5703125" style="103" customWidth="1"/>
    <col min="12171" max="12171" width="6" style="103" customWidth="1"/>
    <col min="12172" max="12172" width="4.85546875" style="103" customWidth="1"/>
    <col min="12173" max="12173" width="4.85546875" style="103" bestFit="1" customWidth="1"/>
    <col min="12174" max="12174" width="5.28515625" style="103" bestFit="1" customWidth="1"/>
    <col min="12175" max="12175" width="5.28515625" style="103" customWidth="1"/>
    <col min="12176" max="12177" width="9.140625" style="103"/>
    <col min="12178" max="12178" width="6.5703125" style="103" customWidth="1"/>
    <col min="12179" max="12179" width="4.42578125" style="103" bestFit="1" customWidth="1"/>
    <col min="12180" max="12181" width="3.28515625" style="103" bestFit="1" customWidth="1"/>
    <col min="12182" max="12182" width="4.85546875" style="103" customWidth="1"/>
    <col min="12183" max="12183" width="6.5703125" style="103" customWidth="1"/>
    <col min="12184" max="12184" width="5.85546875" style="103" customWidth="1"/>
    <col min="12185" max="12185" width="7.5703125" style="103" customWidth="1"/>
    <col min="12186" max="12186" width="6" style="103" customWidth="1"/>
    <col min="12187" max="12187" width="4.85546875" style="103" customWidth="1"/>
    <col min="12188" max="12188" width="4.85546875" style="103" bestFit="1" customWidth="1"/>
    <col min="12189" max="12189" width="5.28515625" style="103" bestFit="1" customWidth="1"/>
    <col min="12190" max="12190" width="5.28515625" style="103" customWidth="1"/>
    <col min="12191" max="12262" width="9.140625" style="103"/>
    <col min="12263" max="12263" width="6.5703125" style="103" customWidth="1"/>
    <col min="12264" max="12264" width="4.42578125" style="103" bestFit="1" customWidth="1"/>
    <col min="12265" max="12266" width="3.28515625" style="103" bestFit="1" customWidth="1"/>
    <col min="12267" max="12267" width="4.85546875" style="103" customWidth="1"/>
    <col min="12268" max="12268" width="6.5703125" style="103" customWidth="1"/>
    <col min="12269" max="12269" width="5.85546875" style="103" customWidth="1"/>
    <col min="12270" max="12270" width="7.5703125" style="103" customWidth="1"/>
    <col min="12271" max="12271" width="6" style="103" customWidth="1"/>
    <col min="12272" max="12272" width="4.85546875" style="103" customWidth="1"/>
    <col min="12273" max="12273" width="4.85546875" style="103" bestFit="1" customWidth="1"/>
    <col min="12274" max="12274" width="5.28515625" style="103" bestFit="1" customWidth="1"/>
    <col min="12275" max="12275" width="6.28515625" style="103" customWidth="1"/>
    <col min="12276" max="12280" width="8.7109375" style="103" customWidth="1"/>
    <col min="12281" max="12281" width="6" style="103" customWidth="1"/>
    <col min="12282" max="12282" width="9.140625" style="103"/>
    <col min="12283" max="12283" width="24.140625" style="103" bestFit="1" customWidth="1"/>
    <col min="12284" max="12284" width="6.5703125" style="103" customWidth="1"/>
    <col min="12285" max="12285" width="4.42578125" style="103" bestFit="1" customWidth="1"/>
    <col min="12286" max="12287" width="3.28515625" style="103" bestFit="1" customWidth="1"/>
    <col min="12288" max="12288" width="4.85546875" style="103" customWidth="1"/>
    <col min="12289" max="12289" width="6.5703125" style="103" customWidth="1"/>
    <col min="12290" max="12290" width="5.85546875" style="103" customWidth="1"/>
    <col min="12291" max="12291" width="7.5703125" style="103" customWidth="1"/>
    <col min="12292" max="12292" width="6" style="103" customWidth="1"/>
    <col min="12293" max="12293" width="4.85546875" style="103" customWidth="1"/>
    <col min="12294" max="12294" width="4.85546875" style="103" bestFit="1" customWidth="1"/>
    <col min="12295" max="12295" width="5.28515625" style="103" bestFit="1" customWidth="1"/>
    <col min="12296" max="12296" width="5.28515625" style="103" customWidth="1"/>
    <col min="12297" max="12298" width="9.140625" style="103"/>
    <col min="12299" max="12299" width="6.5703125" style="103" customWidth="1"/>
    <col min="12300" max="12300" width="4.42578125" style="103" bestFit="1" customWidth="1"/>
    <col min="12301" max="12302" width="3.28515625" style="103" bestFit="1" customWidth="1"/>
    <col min="12303" max="12303" width="4.85546875" style="103" customWidth="1"/>
    <col min="12304" max="12304" width="6.5703125" style="103" customWidth="1"/>
    <col min="12305" max="12305" width="5.85546875" style="103" customWidth="1"/>
    <col min="12306" max="12306" width="7.5703125" style="103" customWidth="1"/>
    <col min="12307" max="12307" width="6" style="103" customWidth="1"/>
    <col min="12308" max="12308" width="4.85546875" style="103" customWidth="1"/>
    <col min="12309" max="12309" width="4.85546875" style="103" bestFit="1" customWidth="1"/>
    <col min="12310" max="12310" width="5.28515625" style="103" bestFit="1" customWidth="1"/>
    <col min="12311" max="12311" width="5.28515625" style="103" customWidth="1"/>
    <col min="12312" max="12313" width="9.140625" style="103"/>
    <col min="12314" max="12314" width="6.5703125" style="103" customWidth="1"/>
    <col min="12315" max="12315" width="4.42578125" style="103" bestFit="1" customWidth="1"/>
    <col min="12316" max="12317" width="3.28515625" style="103" bestFit="1" customWidth="1"/>
    <col min="12318" max="12318" width="4.85546875" style="103" customWidth="1"/>
    <col min="12319" max="12319" width="6.5703125" style="103" customWidth="1"/>
    <col min="12320" max="12320" width="5.85546875" style="103" customWidth="1"/>
    <col min="12321" max="12321" width="7.5703125" style="103" customWidth="1"/>
    <col min="12322" max="12322" width="6" style="103" customWidth="1"/>
    <col min="12323" max="12323" width="4.85546875" style="103" customWidth="1"/>
    <col min="12324" max="12324" width="4.85546875" style="103" bestFit="1" customWidth="1"/>
    <col min="12325" max="12325" width="5.28515625" style="103" bestFit="1" customWidth="1"/>
    <col min="12326" max="12326" width="5.28515625" style="103" customWidth="1"/>
    <col min="12327" max="12328" width="9.140625" style="103"/>
    <col min="12329" max="12329" width="6.5703125" style="103" customWidth="1"/>
    <col min="12330" max="12330" width="4.42578125" style="103" bestFit="1" customWidth="1"/>
    <col min="12331" max="12332" width="3.28515625" style="103" bestFit="1" customWidth="1"/>
    <col min="12333" max="12333" width="4.85546875" style="103" customWidth="1"/>
    <col min="12334" max="12334" width="6.5703125" style="103" customWidth="1"/>
    <col min="12335" max="12335" width="5.85546875" style="103" customWidth="1"/>
    <col min="12336" max="12336" width="7.5703125" style="103" customWidth="1"/>
    <col min="12337" max="12337" width="6" style="103" customWidth="1"/>
    <col min="12338" max="12338" width="4.85546875" style="103" customWidth="1"/>
    <col min="12339" max="12339" width="4.85546875" style="103" bestFit="1" customWidth="1"/>
    <col min="12340" max="12340" width="5.28515625" style="103" bestFit="1" customWidth="1"/>
    <col min="12341" max="12341" width="5.28515625" style="103" customWidth="1"/>
    <col min="12342" max="12343" width="9.140625" style="103"/>
    <col min="12344" max="12344" width="6.5703125" style="103" customWidth="1"/>
    <col min="12345" max="12345" width="4.42578125" style="103" bestFit="1" customWidth="1"/>
    <col min="12346" max="12347" width="3.28515625" style="103" bestFit="1" customWidth="1"/>
    <col min="12348" max="12348" width="4.85546875" style="103" customWidth="1"/>
    <col min="12349" max="12349" width="6.5703125" style="103" customWidth="1"/>
    <col min="12350" max="12350" width="5.85546875" style="103" customWidth="1"/>
    <col min="12351" max="12351" width="7.5703125" style="103" customWidth="1"/>
    <col min="12352" max="12352" width="6" style="103" customWidth="1"/>
    <col min="12353" max="12353" width="4.85546875" style="103" customWidth="1"/>
    <col min="12354" max="12354" width="4.85546875" style="103" bestFit="1" customWidth="1"/>
    <col min="12355" max="12355" width="5.28515625" style="103" bestFit="1" customWidth="1"/>
    <col min="12356" max="12356" width="5.28515625" style="103" customWidth="1"/>
    <col min="12357" max="12358" width="9.140625" style="103"/>
    <col min="12359" max="12359" width="6.5703125" style="103" customWidth="1"/>
    <col min="12360" max="12360" width="4.42578125" style="103" bestFit="1" customWidth="1"/>
    <col min="12361" max="12362" width="3.28515625" style="103" bestFit="1" customWidth="1"/>
    <col min="12363" max="12363" width="4.85546875" style="103" customWidth="1"/>
    <col min="12364" max="12364" width="6.5703125" style="103" customWidth="1"/>
    <col min="12365" max="12365" width="5.85546875" style="103" customWidth="1"/>
    <col min="12366" max="12366" width="7.5703125" style="103" customWidth="1"/>
    <col min="12367" max="12367" width="6" style="103" customWidth="1"/>
    <col min="12368" max="12368" width="4.85546875" style="103" customWidth="1"/>
    <col min="12369" max="12369" width="4.85546875" style="103" bestFit="1" customWidth="1"/>
    <col min="12370" max="12370" width="5.28515625" style="103" bestFit="1" customWidth="1"/>
    <col min="12371" max="12371" width="5.28515625" style="103" customWidth="1"/>
    <col min="12372" max="12373" width="9.140625" style="103"/>
    <col min="12374" max="12374" width="6.5703125" style="103" customWidth="1"/>
    <col min="12375" max="12375" width="4.42578125" style="103" bestFit="1" customWidth="1"/>
    <col min="12376" max="12377" width="3.28515625" style="103" bestFit="1" customWidth="1"/>
    <col min="12378" max="12378" width="4.85546875" style="103" customWidth="1"/>
    <col min="12379" max="12379" width="6.5703125" style="103" customWidth="1"/>
    <col min="12380" max="12380" width="5.85546875" style="103" customWidth="1"/>
    <col min="12381" max="12381" width="7.5703125" style="103" customWidth="1"/>
    <col min="12382" max="12382" width="6" style="103" customWidth="1"/>
    <col min="12383" max="12383" width="4.85546875" style="103" customWidth="1"/>
    <col min="12384" max="12384" width="4.85546875" style="103" bestFit="1" customWidth="1"/>
    <col min="12385" max="12385" width="5.28515625" style="103" bestFit="1" customWidth="1"/>
    <col min="12386" max="12386" width="5.28515625" style="103" customWidth="1"/>
    <col min="12387" max="12388" width="9.140625" style="103"/>
    <col min="12389" max="12389" width="6.5703125" style="103" customWidth="1"/>
    <col min="12390" max="12390" width="4.42578125" style="103" bestFit="1" customWidth="1"/>
    <col min="12391" max="12392" width="3.28515625" style="103" bestFit="1" customWidth="1"/>
    <col min="12393" max="12393" width="4.85546875" style="103" customWidth="1"/>
    <col min="12394" max="12394" width="6.5703125" style="103" customWidth="1"/>
    <col min="12395" max="12395" width="5.85546875" style="103" customWidth="1"/>
    <col min="12396" max="12396" width="7.5703125" style="103" customWidth="1"/>
    <col min="12397" max="12397" width="6" style="103" customWidth="1"/>
    <col min="12398" max="12398" width="4.85546875" style="103" customWidth="1"/>
    <col min="12399" max="12399" width="4.85546875" style="103" bestFit="1" customWidth="1"/>
    <col min="12400" max="12400" width="5.28515625" style="103" bestFit="1" customWidth="1"/>
    <col min="12401" max="12401" width="5.28515625" style="103" customWidth="1"/>
    <col min="12402" max="12403" width="9.140625" style="103"/>
    <col min="12404" max="12404" width="6.5703125" style="103" customWidth="1"/>
    <col min="12405" max="12405" width="4.42578125" style="103" bestFit="1" customWidth="1"/>
    <col min="12406" max="12407" width="3.28515625" style="103" bestFit="1" customWidth="1"/>
    <col min="12408" max="12408" width="4.85546875" style="103" customWidth="1"/>
    <col min="12409" max="12409" width="6.5703125" style="103" customWidth="1"/>
    <col min="12410" max="12410" width="5.85546875" style="103" customWidth="1"/>
    <col min="12411" max="12411" width="7.5703125" style="103" customWidth="1"/>
    <col min="12412" max="12412" width="6" style="103" customWidth="1"/>
    <col min="12413" max="12413" width="4.85546875" style="103" customWidth="1"/>
    <col min="12414" max="12414" width="4.85546875" style="103" bestFit="1" customWidth="1"/>
    <col min="12415" max="12415" width="5.28515625" style="103" bestFit="1" customWidth="1"/>
    <col min="12416" max="12416" width="5.28515625" style="103" customWidth="1"/>
    <col min="12417" max="12418" width="9.140625" style="103"/>
    <col min="12419" max="12419" width="6.5703125" style="103" customWidth="1"/>
    <col min="12420" max="12420" width="4.42578125" style="103" bestFit="1" customWidth="1"/>
    <col min="12421" max="12422" width="3.28515625" style="103" bestFit="1" customWidth="1"/>
    <col min="12423" max="12423" width="4.85546875" style="103" customWidth="1"/>
    <col min="12424" max="12424" width="6.5703125" style="103" customWidth="1"/>
    <col min="12425" max="12425" width="5.85546875" style="103" customWidth="1"/>
    <col min="12426" max="12426" width="7.5703125" style="103" customWidth="1"/>
    <col min="12427" max="12427" width="6" style="103" customWidth="1"/>
    <col min="12428" max="12428" width="4.85546875" style="103" customWidth="1"/>
    <col min="12429" max="12429" width="4.85546875" style="103" bestFit="1" customWidth="1"/>
    <col min="12430" max="12430" width="5.28515625" style="103" bestFit="1" customWidth="1"/>
    <col min="12431" max="12431" width="5.28515625" style="103" customWidth="1"/>
    <col min="12432" max="12433" width="9.140625" style="103"/>
    <col min="12434" max="12434" width="6.5703125" style="103" customWidth="1"/>
    <col min="12435" max="12435" width="4.42578125" style="103" bestFit="1" customWidth="1"/>
    <col min="12436" max="12437" width="3.28515625" style="103" bestFit="1" customWidth="1"/>
    <col min="12438" max="12438" width="4.85546875" style="103" customWidth="1"/>
    <col min="12439" max="12439" width="6.5703125" style="103" customWidth="1"/>
    <col min="12440" max="12440" width="5.85546875" style="103" customWidth="1"/>
    <col min="12441" max="12441" width="7.5703125" style="103" customWidth="1"/>
    <col min="12442" max="12442" width="6" style="103" customWidth="1"/>
    <col min="12443" max="12443" width="4.85546875" style="103" customWidth="1"/>
    <col min="12444" max="12444" width="4.85546875" style="103" bestFit="1" customWidth="1"/>
    <col min="12445" max="12445" width="5.28515625" style="103" bestFit="1" customWidth="1"/>
    <col min="12446" max="12446" width="5.28515625" style="103" customWidth="1"/>
    <col min="12447" max="12518" width="9.140625" style="103"/>
    <col min="12519" max="12519" width="6.5703125" style="103" customWidth="1"/>
    <col min="12520" max="12520" width="4.42578125" style="103" bestFit="1" customWidth="1"/>
    <col min="12521" max="12522" width="3.28515625" style="103" bestFit="1" customWidth="1"/>
    <col min="12523" max="12523" width="4.85546875" style="103" customWidth="1"/>
    <col min="12524" max="12524" width="6.5703125" style="103" customWidth="1"/>
    <col min="12525" max="12525" width="5.85546875" style="103" customWidth="1"/>
    <col min="12526" max="12526" width="7.5703125" style="103" customWidth="1"/>
    <col min="12527" max="12527" width="6" style="103" customWidth="1"/>
    <col min="12528" max="12528" width="4.85546875" style="103" customWidth="1"/>
    <col min="12529" max="12529" width="4.85546875" style="103" bestFit="1" customWidth="1"/>
    <col min="12530" max="12530" width="5.28515625" style="103" bestFit="1" customWidth="1"/>
    <col min="12531" max="12531" width="6.28515625" style="103" customWidth="1"/>
    <col min="12532" max="12536" width="8.7109375" style="103" customWidth="1"/>
    <col min="12537" max="12537" width="6" style="103" customWidth="1"/>
    <col min="12538" max="12538" width="9.140625" style="103"/>
    <col min="12539" max="12539" width="24.140625" style="103" bestFit="1" customWidth="1"/>
    <col min="12540" max="12540" width="6.5703125" style="103" customWidth="1"/>
    <col min="12541" max="12541" width="4.42578125" style="103" bestFit="1" customWidth="1"/>
    <col min="12542" max="12543" width="3.28515625" style="103" bestFit="1" customWidth="1"/>
    <col min="12544" max="12544" width="4.85546875" style="103" customWidth="1"/>
    <col min="12545" max="12545" width="6.5703125" style="103" customWidth="1"/>
    <col min="12546" max="12546" width="5.85546875" style="103" customWidth="1"/>
    <col min="12547" max="12547" width="7.5703125" style="103" customWidth="1"/>
    <col min="12548" max="12548" width="6" style="103" customWidth="1"/>
    <col min="12549" max="12549" width="4.85546875" style="103" customWidth="1"/>
    <col min="12550" max="12550" width="4.85546875" style="103" bestFit="1" customWidth="1"/>
    <col min="12551" max="12551" width="5.28515625" style="103" bestFit="1" customWidth="1"/>
    <col min="12552" max="12552" width="5.28515625" style="103" customWidth="1"/>
    <col min="12553" max="12554" width="9.140625" style="103"/>
    <col min="12555" max="12555" width="6.5703125" style="103" customWidth="1"/>
    <col min="12556" max="12556" width="4.42578125" style="103" bestFit="1" customWidth="1"/>
    <col min="12557" max="12558" width="3.28515625" style="103" bestFit="1" customWidth="1"/>
    <col min="12559" max="12559" width="4.85546875" style="103" customWidth="1"/>
    <col min="12560" max="12560" width="6.5703125" style="103" customWidth="1"/>
    <col min="12561" max="12561" width="5.85546875" style="103" customWidth="1"/>
    <col min="12562" max="12562" width="7.5703125" style="103" customWidth="1"/>
    <col min="12563" max="12563" width="6" style="103" customWidth="1"/>
    <col min="12564" max="12564" width="4.85546875" style="103" customWidth="1"/>
    <col min="12565" max="12565" width="4.85546875" style="103" bestFit="1" customWidth="1"/>
    <col min="12566" max="12566" width="5.28515625" style="103" bestFit="1" customWidth="1"/>
    <col min="12567" max="12567" width="5.28515625" style="103" customWidth="1"/>
    <col min="12568" max="12569" width="9.140625" style="103"/>
    <col min="12570" max="12570" width="6.5703125" style="103" customWidth="1"/>
    <col min="12571" max="12571" width="4.42578125" style="103" bestFit="1" customWidth="1"/>
    <col min="12572" max="12573" width="3.28515625" style="103" bestFit="1" customWidth="1"/>
    <col min="12574" max="12574" width="4.85546875" style="103" customWidth="1"/>
    <col min="12575" max="12575" width="6.5703125" style="103" customWidth="1"/>
    <col min="12576" max="12576" width="5.85546875" style="103" customWidth="1"/>
    <col min="12577" max="12577" width="7.5703125" style="103" customWidth="1"/>
    <col min="12578" max="12578" width="6" style="103" customWidth="1"/>
    <col min="12579" max="12579" width="4.85546875" style="103" customWidth="1"/>
    <col min="12580" max="12580" width="4.85546875" style="103" bestFit="1" customWidth="1"/>
    <col min="12581" max="12581" width="5.28515625" style="103" bestFit="1" customWidth="1"/>
    <col min="12582" max="12582" width="5.28515625" style="103" customWidth="1"/>
    <col min="12583" max="12584" width="9.140625" style="103"/>
    <col min="12585" max="12585" width="6.5703125" style="103" customWidth="1"/>
    <col min="12586" max="12586" width="4.42578125" style="103" bestFit="1" customWidth="1"/>
    <col min="12587" max="12588" width="3.28515625" style="103" bestFit="1" customWidth="1"/>
    <col min="12589" max="12589" width="4.85546875" style="103" customWidth="1"/>
    <col min="12590" max="12590" width="6.5703125" style="103" customWidth="1"/>
    <col min="12591" max="12591" width="5.85546875" style="103" customWidth="1"/>
    <col min="12592" max="12592" width="7.5703125" style="103" customWidth="1"/>
    <col min="12593" max="12593" width="6" style="103" customWidth="1"/>
    <col min="12594" max="12594" width="4.85546875" style="103" customWidth="1"/>
    <col min="12595" max="12595" width="4.85546875" style="103" bestFit="1" customWidth="1"/>
    <col min="12596" max="12596" width="5.28515625" style="103" bestFit="1" customWidth="1"/>
    <col min="12597" max="12597" width="5.28515625" style="103" customWidth="1"/>
    <col min="12598" max="12599" width="9.140625" style="103"/>
    <col min="12600" max="12600" width="6.5703125" style="103" customWidth="1"/>
    <col min="12601" max="12601" width="4.42578125" style="103" bestFit="1" customWidth="1"/>
    <col min="12602" max="12603" width="3.28515625" style="103" bestFit="1" customWidth="1"/>
    <col min="12604" max="12604" width="4.85546875" style="103" customWidth="1"/>
    <col min="12605" max="12605" width="6.5703125" style="103" customWidth="1"/>
    <col min="12606" max="12606" width="5.85546875" style="103" customWidth="1"/>
    <col min="12607" max="12607" width="7.5703125" style="103" customWidth="1"/>
    <col min="12608" max="12608" width="6" style="103" customWidth="1"/>
    <col min="12609" max="12609" width="4.85546875" style="103" customWidth="1"/>
    <col min="12610" max="12610" width="4.85546875" style="103" bestFit="1" customWidth="1"/>
    <col min="12611" max="12611" width="5.28515625" style="103" bestFit="1" customWidth="1"/>
    <col min="12612" max="12612" width="5.28515625" style="103" customWidth="1"/>
    <col min="12613" max="12614" width="9.140625" style="103"/>
    <col min="12615" max="12615" width="6.5703125" style="103" customWidth="1"/>
    <col min="12616" max="12616" width="4.42578125" style="103" bestFit="1" customWidth="1"/>
    <col min="12617" max="12618" width="3.28515625" style="103" bestFit="1" customWidth="1"/>
    <col min="12619" max="12619" width="4.85546875" style="103" customWidth="1"/>
    <col min="12620" max="12620" width="6.5703125" style="103" customWidth="1"/>
    <col min="12621" max="12621" width="5.85546875" style="103" customWidth="1"/>
    <col min="12622" max="12622" width="7.5703125" style="103" customWidth="1"/>
    <col min="12623" max="12623" width="6" style="103" customWidth="1"/>
    <col min="12624" max="12624" width="4.85546875" style="103" customWidth="1"/>
    <col min="12625" max="12625" width="4.85546875" style="103" bestFit="1" customWidth="1"/>
    <col min="12626" max="12626" width="5.28515625" style="103" bestFit="1" customWidth="1"/>
    <col min="12627" max="12627" width="5.28515625" style="103" customWidth="1"/>
    <col min="12628" max="12629" width="9.140625" style="103"/>
    <col min="12630" max="12630" width="6.5703125" style="103" customWidth="1"/>
    <col min="12631" max="12631" width="4.42578125" style="103" bestFit="1" customWidth="1"/>
    <col min="12632" max="12633" width="3.28515625" style="103" bestFit="1" customWidth="1"/>
    <col min="12634" max="12634" width="4.85546875" style="103" customWidth="1"/>
    <col min="12635" max="12635" width="6.5703125" style="103" customWidth="1"/>
    <col min="12636" max="12636" width="5.85546875" style="103" customWidth="1"/>
    <col min="12637" max="12637" width="7.5703125" style="103" customWidth="1"/>
    <col min="12638" max="12638" width="6" style="103" customWidth="1"/>
    <col min="12639" max="12639" width="4.85546875" style="103" customWidth="1"/>
    <col min="12640" max="12640" width="4.85546875" style="103" bestFit="1" customWidth="1"/>
    <col min="12641" max="12641" width="5.28515625" style="103" bestFit="1" customWidth="1"/>
    <col min="12642" max="12642" width="5.28515625" style="103" customWidth="1"/>
    <col min="12643" max="12644" width="9.140625" style="103"/>
    <col min="12645" max="12645" width="6.5703125" style="103" customWidth="1"/>
    <col min="12646" max="12646" width="4.42578125" style="103" bestFit="1" customWidth="1"/>
    <col min="12647" max="12648" width="3.28515625" style="103" bestFit="1" customWidth="1"/>
    <col min="12649" max="12649" width="4.85546875" style="103" customWidth="1"/>
    <col min="12650" max="12650" width="6.5703125" style="103" customWidth="1"/>
    <col min="12651" max="12651" width="5.85546875" style="103" customWidth="1"/>
    <col min="12652" max="12652" width="7.5703125" style="103" customWidth="1"/>
    <col min="12653" max="12653" width="6" style="103" customWidth="1"/>
    <col min="12654" max="12654" width="4.85546875" style="103" customWidth="1"/>
    <col min="12655" max="12655" width="4.85546875" style="103" bestFit="1" customWidth="1"/>
    <col min="12656" max="12656" width="5.28515625" style="103" bestFit="1" customWidth="1"/>
    <col min="12657" max="12657" width="5.28515625" style="103" customWidth="1"/>
    <col min="12658" max="12659" width="9.140625" style="103"/>
    <col min="12660" max="12660" width="6.5703125" style="103" customWidth="1"/>
    <col min="12661" max="12661" width="4.42578125" style="103" bestFit="1" customWidth="1"/>
    <col min="12662" max="12663" width="3.28515625" style="103" bestFit="1" customWidth="1"/>
    <col min="12664" max="12664" width="4.85546875" style="103" customWidth="1"/>
    <col min="12665" max="12665" width="6.5703125" style="103" customWidth="1"/>
    <col min="12666" max="12666" width="5.85546875" style="103" customWidth="1"/>
    <col min="12667" max="12667" width="7.5703125" style="103" customWidth="1"/>
    <col min="12668" max="12668" width="6" style="103" customWidth="1"/>
    <col min="12669" max="12669" width="4.85546875" style="103" customWidth="1"/>
    <col min="12670" max="12670" width="4.85546875" style="103" bestFit="1" customWidth="1"/>
    <col min="12671" max="12671" width="5.28515625" style="103" bestFit="1" customWidth="1"/>
    <col min="12672" max="12672" width="5.28515625" style="103" customWidth="1"/>
    <col min="12673" max="12674" width="9.140625" style="103"/>
    <col min="12675" max="12675" width="6.5703125" style="103" customWidth="1"/>
    <col min="12676" max="12676" width="4.42578125" style="103" bestFit="1" customWidth="1"/>
    <col min="12677" max="12678" width="3.28515625" style="103" bestFit="1" customWidth="1"/>
    <col min="12679" max="12679" width="4.85546875" style="103" customWidth="1"/>
    <col min="12680" max="12680" width="6.5703125" style="103" customWidth="1"/>
    <col min="12681" max="12681" width="5.85546875" style="103" customWidth="1"/>
    <col min="12682" max="12682" width="7.5703125" style="103" customWidth="1"/>
    <col min="12683" max="12683" width="6" style="103" customWidth="1"/>
    <col min="12684" max="12684" width="4.85546875" style="103" customWidth="1"/>
    <col min="12685" max="12685" width="4.85546875" style="103" bestFit="1" customWidth="1"/>
    <col min="12686" max="12686" width="5.28515625" style="103" bestFit="1" customWidth="1"/>
    <col min="12687" max="12687" width="5.28515625" style="103" customWidth="1"/>
    <col min="12688" max="12689" width="9.140625" style="103"/>
    <col min="12690" max="12690" width="6.5703125" style="103" customWidth="1"/>
    <col min="12691" max="12691" width="4.42578125" style="103" bestFit="1" customWidth="1"/>
    <col min="12692" max="12693" width="3.28515625" style="103" bestFit="1" customWidth="1"/>
    <col min="12694" max="12694" width="4.85546875" style="103" customWidth="1"/>
    <col min="12695" max="12695" width="6.5703125" style="103" customWidth="1"/>
    <col min="12696" max="12696" width="5.85546875" style="103" customWidth="1"/>
    <col min="12697" max="12697" width="7.5703125" style="103" customWidth="1"/>
    <col min="12698" max="12698" width="6" style="103" customWidth="1"/>
    <col min="12699" max="12699" width="4.85546875" style="103" customWidth="1"/>
    <col min="12700" max="12700" width="4.85546875" style="103" bestFit="1" customWidth="1"/>
    <col min="12701" max="12701" width="5.28515625" style="103" bestFit="1" customWidth="1"/>
    <col min="12702" max="12702" width="5.28515625" style="103" customWidth="1"/>
    <col min="12703" max="12774" width="9.140625" style="103"/>
    <col min="12775" max="12775" width="6.5703125" style="103" customWidth="1"/>
    <col min="12776" max="12776" width="4.42578125" style="103" bestFit="1" customWidth="1"/>
    <col min="12777" max="12778" width="3.28515625" style="103" bestFit="1" customWidth="1"/>
    <col min="12779" max="12779" width="4.85546875" style="103" customWidth="1"/>
    <col min="12780" max="12780" width="6.5703125" style="103" customWidth="1"/>
    <col min="12781" max="12781" width="5.85546875" style="103" customWidth="1"/>
    <col min="12782" max="12782" width="7.5703125" style="103" customWidth="1"/>
    <col min="12783" max="12783" width="6" style="103" customWidth="1"/>
    <col min="12784" max="12784" width="4.85546875" style="103" customWidth="1"/>
    <col min="12785" max="12785" width="4.85546875" style="103" bestFit="1" customWidth="1"/>
    <col min="12786" max="12786" width="5.28515625" style="103" bestFit="1" customWidth="1"/>
    <col min="12787" max="12787" width="6.28515625" style="103" customWidth="1"/>
    <col min="12788" max="12792" width="8.7109375" style="103" customWidth="1"/>
    <col min="12793" max="12793" width="6" style="103" customWidth="1"/>
    <col min="12794" max="12794" width="9.140625" style="103"/>
    <col min="12795" max="12795" width="24.140625" style="103" bestFit="1" customWidth="1"/>
    <col min="12796" max="12796" width="6.5703125" style="103" customWidth="1"/>
    <col min="12797" max="12797" width="4.42578125" style="103" bestFit="1" customWidth="1"/>
    <col min="12798" max="12799" width="3.28515625" style="103" bestFit="1" customWidth="1"/>
    <col min="12800" max="12800" width="4.85546875" style="103" customWidth="1"/>
    <col min="12801" max="12801" width="6.5703125" style="103" customWidth="1"/>
    <col min="12802" max="12802" width="5.85546875" style="103" customWidth="1"/>
    <col min="12803" max="12803" width="7.5703125" style="103" customWidth="1"/>
    <col min="12804" max="12804" width="6" style="103" customWidth="1"/>
    <col min="12805" max="12805" width="4.85546875" style="103" customWidth="1"/>
    <col min="12806" max="12806" width="4.85546875" style="103" bestFit="1" customWidth="1"/>
    <col min="12807" max="12807" width="5.28515625" style="103" bestFit="1" customWidth="1"/>
    <col min="12808" max="12808" width="5.28515625" style="103" customWidth="1"/>
    <col min="12809" max="12810" width="9.140625" style="103"/>
    <col min="12811" max="12811" width="6.5703125" style="103" customWidth="1"/>
    <col min="12812" max="12812" width="4.42578125" style="103" bestFit="1" customWidth="1"/>
    <col min="12813" max="12814" width="3.28515625" style="103" bestFit="1" customWidth="1"/>
    <col min="12815" max="12815" width="4.85546875" style="103" customWidth="1"/>
    <col min="12816" max="12816" width="6.5703125" style="103" customWidth="1"/>
    <col min="12817" max="12817" width="5.85546875" style="103" customWidth="1"/>
    <col min="12818" max="12818" width="7.5703125" style="103" customWidth="1"/>
    <col min="12819" max="12819" width="6" style="103" customWidth="1"/>
    <col min="12820" max="12820" width="4.85546875" style="103" customWidth="1"/>
    <col min="12821" max="12821" width="4.85546875" style="103" bestFit="1" customWidth="1"/>
    <col min="12822" max="12822" width="5.28515625" style="103" bestFit="1" customWidth="1"/>
    <col min="12823" max="12823" width="5.28515625" style="103" customWidth="1"/>
    <col min="12824" max="12825" width="9.140625" style="103"/>
    <col min="12826" max="12826" width="6.5703125" style="103" customWidth="1"/>
    <col min="12827" max="12827" width="4.42578125" style="103" bestFit="1" customWidth="1"/>
    <col min="12828" max="12829" width="3.28515625" style="103" bestFit="1" customWidth="1"/>
    <col min="12830" max="12830" width="4.85546875" style="103" customWidth="1"/>
    <col min="12831" max="12831" width="6.5703125" style="103" customWidth="1"/>
    <col min="12832" max="12832" width="5.85546875" style="103" customWidth="1"/>
    <col min="12833" max="12833" width="7.5703125" style="103" customWidth="1"/>
    <col min="12834" max="12834" width="6" style="103" customWidth="1"/>
    <col min="12835" max="12835" width="4.85546875" style="103" customWidth="1"/>
    <col min="12836" max="12836" width="4.85546875" style="103" bestFit="1" customWidth="1"/>
    <col min="12837" max="12837" width="5.28515625" style="103" bestFit="1" customWidth="1"/>
    <col min="12838" max="12838" width="5.28515625" style="103" customWidth="1"/>
    <col min="12839" max="12840" width="9.140625" style="103"/>
    <col min="12841" max="12841" width="6.5703125" style="103" customWidth="1"/>
    <col min="12842" max="12842" width="4.42578125" style="103" bestFit="1" customWidth="1"/>
    <col min="12843" max="12844" width="3.28515625" style="103" bestFit="1" customWidth="1"/>
    <col min="12845" max="12845" width="4.85546875" style="103" customWidth="1"/>
    <col min="12846" max="12846" width="6.5703125" style="103" customWidth="1"/>
    <col min="12847" max="12847" width="5.85546875" style="103" customWidth="1"/>
    <col min="12848" max="12848" width="7.5703125" style="103" customWidth="1"/>
    <col min="12849" max="12849" width="6" style="103" customWidth="1"/>
    <col min="12850" max="12850" width="4.85546875" style="103" customWidth="1"/>
    <col min="12851" max="12851" width="4.85546875" style="103" bestFit="1" customWidth="1"/>
    <col min="12852" max="12852" width="5.28515625" style="103" bestFit="1" customWidth="1"/>
    <col min="12853" max="12853" width="5.28515625" style="103" customWidth="1"/>
    <col min="12854" max="12855" width="9.140625" style="103"/>
    <col min="12856" max="12856" width="6.5703125" style="103" customWidth="1"/>
    <col min="12857" max="12857" width="4.42578125" style="103" bestFit="1" customWidth="1"/>
    <col min="12858" max="12859" width="3.28515625" style="103" bestFit="1" customWidth="1"/>
    <col min="12860" max="12860" width="4.85546875" style="103" customWidth="1"/>
    <col min="12861" max="12861" width="6.5703125" style="103" customWidth="1"/>
    <col min="12862" max="12862" width="5.85546875" style="103" customWidth="1"/>
    <col min="12863" max="12863" width="7.5703125" style="103" customWidth="1"/>
    <col min="12864" max="12864" width="6" style="103" customWidth="1"/>
    <col min="12865" max="12865" width="4.85546875" style="103" customWidth="1"/>
    <col min="12866" max="12866" width="4.85546875" style="103" bestFit="1" customWidth="1"/>
    <col min="12867" max="12867" width="5.28515625" style="103" bestFit="1" customWidth="1"/>
    <col min="12868" max="12868" width="5.28515625" style="103" customWidth="1"/>
    <col min="12869" max="12870" width="9.140625" style="103"/>
    <col min="12871" max="12871" width="6.5703125" style="103" customWidth="1"/>
    <col min="12872" max="12872" width="4.42578125" style="103" bestFit="1" customWidth="1"/>
    <col min="12873" max="12874" width="3.28515625" style="103" bestFit="1" customWidth="1"/>
    <col min="12875" max="12875" width="4.85546875" style="103" customWidth="1"/>
    <col min="12876" max="12876" width="6.5703125" style="103" customWidth="1"/>
    <col min="12877" max="12877" width="5.85546875" style="103" customWidth="1"/>
    <col min="12878" max="12878" width="7.5703125" style="103" customWidth="1"/>
    <col min="12879" max="12879" width="6" style="103" customWidth="1"/>
    <col min="12880" max="12880" width="4.85546875" style="103" customWidth="1"/>
    <col min="12881" max="12881" width="4.85546875" style="103" bestFit="1" customWidth="1"/>
    <col min="12882" max="12882" width="5.28515625" style="103" bestFit="1" customWidth="1"/>
    <col min="12883" max="12883" width="5.28515625" style="103" customWidth="1"/>
    <col min="12884" max="12885" width="9.140625" style="103"/>
    <col min="12886" max="12886" width="6.5703125" style="103" customWidth="1"/>
    <col min="12887" max="12887" width="4.42578125" style="103" bestFit="1" customWidth="1"/>
    <col min="12888" max="12889" width="3.28515625" style="103" bestFit="1" customWidth="1"/>
    <col min="12890" max="12890" width="4.85546875" style="103" customWidth="1"/>
    <col min="12891" max="12891" width="6.5703125" style="103" customWidth="1"/>
    <col min="12892" max="12892" width="5.85546875" style="103" customWidth="1"/>
    <col min="12893" max="12893" width="7.5703125" style="103" customWidth="1"/>
    <col min="12894" max="12894" width="6" style="103" customWidth="1"/>
    <col min="12895" max="12895" width="4.85546875" style="103" customWidth="1"/>
    <col min="12896" max="12896" width="4.85546875" style="103" bestFit="1" customWidth="1"/>
    <col min="12897" max="12897" width="5.28515625" style="103" bestFit="1" customWidth="1"/>
    <col min="12898" max="12898" width="5.28515625" style="103" customWidth="1"/>
    <col min="12899" max="12900" width="9.140625" style="103"/>
    <col min="12901" max="12901" width="6.5703125" style="103" customWidth="1"/>
    <col min="12902" max="12902" width="4.42578125" style="103" bestFit="1" customWidth="1"/>
    <col min="12903" max="12904" width="3.28515625" style="103" bestFit="1" customWidth="1"/>
    <col min="12905" max="12905" width="4.85546875" style="103" customWidth="1"/>
    <col min="12906" max="12906" width="6.5703125" style="103" customWidth="1"/>
    <col min="12907" max="12907" width="5.85546875" style="103" customWidth="1"/>
    <col min="12908" max="12908" width="7.5703125" style="103" customWidth="1"/>
    <col min="12909" max="12909" width="6" style="103" customWidth="1"/>
    <col min="12910" max="12910" width="4.85546875" style="103" customWidth="1"/>
    <col min="12911" max="12911" width="4.85546875" style="103" bestFit="1" customWidth="1"/>
    <col min="12912" max="12912" width="5.28515625" style="103" bestFit="1" customWidth="1"/>
    <col min="12913" max="12913" width="5.28515625" style="103" customWidth="1"/>
    <col min="12914" max="12915" width="9.140625" style="103"/>
    <col min="12916" max="12916" width="6.5703125" style="103" customWidth="1"/>
    <col min="12917" max="12917" width="4.42578125" style="103" bestFit="1" customWidth="1"/>
    <col min="12918" max="12919" width="3.28515625" style="103" bestFit="1" customWidth="1"/>
    <col min="12920" max="12920" width="4.85546875" style="103" customWidth="1"/>
    <col min="12921" max="12921" width="6.5703125" style="103" customWidth="1"/>
    <col min="12922" max="12922" width="5.85546875" style="103" customWidth="1"/>
    <col min="12923" max="12923" width="7.5703125" style="103" customWidth="1"/>
    <col min="12924" max="12924" width="6" style="103" customWidth="1"/>
    <col min="12925" max="12925" width="4.85546875" style="103" customWidth="1"/>
    <col min="12926" max="12926" width="4.85546875" style="103" bestFit="1" customWidth="1"/>
    <col min="12927" max="12927" width="5.28515625" style="103" bestFit="1" customWidth="1"/>
    <col min="12928" max="12928" width="5.28515625" style="103" customWidth="1"/>
    <col min="12929" max="12930" width="9.140625" style="103"/>
    <col min="12931" max="12931" width="6.5703125" style="103" customWidth="1"/>
    <col min="12932" max="12932" width="4.42578125" style="103" bestFit="1" customWidth="1"/>
    <col min="12933" max="12934" width="3.28515625" style="103" bestFit="1" customWidth="1"/>
    <col min="12935" max="12935" width="4.85546875" style="103" customWidth="1"/>
    <col min="12936" max="12936" width="6.5703125" style="103" customWidth="1"/>
    <col min="12937" max="12937" width="5.85546875" style="103" customWidth="1"/>
    <col min="12938" max="12938" width="7.5703125" style="103" customWidth="1"/>
    <col min="12939" max="12939" width="6" style="103" customWidth="1"/>
    <col min="12940" max="12940" width="4.85546875" style="103" customWidth="1"/>
    <col min="12941" max="12941" width="4.85546875" style="103" bestFit="1" customWidth="1"/>
    <col min="12942" max="12942" width="5.28515625" style="103" bestFit="1" customWidth="1"/>
    <col min="12943" max="12943" width="5.28515625" style="103" customWidth="1"/>
    <col min="12944" max="12945" width="9.140625" style="103"/>
    <col min="12946" max="12946" width="6.5703125" style="103" customWidth="1"/>
    <col min="12947" max="12947" width="4.42578125" style="103" bestFit="1" customWidth="1"/>
    <col min="12948" max="12949" width="3.28515625" style="103" bestFit="1" customWidth="1"/>
    <col min="12950" max="12950" width="4.85546875" style="103" customWidth="1"/>
    <col min="12951" max="12951" width="6.5703125" style="103" customWidth="1"/>
    <col min="12952" max="12952" width="5.85546875" style="103" customWidth="1"/>
    <col min="12953" max="12953" width="7.5703125" style="103" customWidth="1"/>
    <col min="12954" max="12954" width="6" style="103" customWidth="1"/>
    <col min="12955" max="12955" width="4.85546875" style="103" customWidth="1"/>
    <col min="12956" max="12956" width="4.85546875" style="103" bestFit="1" customWidth="1"/>
    <col min="12957" max="12957" width="5.28515625" style="103" bestFit="1" customWidth="1"/>
    <col min="12958" max="12958" width="5.28515625" style="103" customWidth="1"/>
    <col min="12959" max="13030" width="9.140625" style="103"/>
    <col min="13031" max="13031" width="6.5703125" style="103" customWidth="1"/>
    <col min="13032" max="13032" width="4.42578125" style="103" bestFit="1" customWidth="1"/>
    <col min="13033" max="13034" width="3.28515625" style="103" bestFit="1" customWidth="1"/>
    <col min="13035" max="13035" width="4.85546875" style="103" customWidth="1"/>
    <col min="13036" max="13036" width="6.5703125" style="103" customWidth="1"/>
    <col min="13037" max="13037" width="5.85546875" style="103" customWidth="1"/>
    <col min="13038" max="13038" width="7.5703125" style="103" customWidth="1"/>
    <col min="13039" max="13039" width="6" style="103" customWidth="1"/>
    <col min="13040" max="13040" width="4.85546875" style="103" customWidth="1"/>
    <col min="13041" max="13041" width="4.85546875" style="103" bestFit="1" customWidth="1"/>
    <col min="13042" max="13042" width="5.28515625" style="103" bestFit="1" customWidth="1"/>
    <col min="13043" max="13043" width="6.28515625" style="103" customWidth="1"/>
    <col min="13044" max="13048" width="8.7109375" style="103" customWidth="1"/>
    <col min="13049" max="13049" width="6" style="103" customWidth="1"/>
    <col min="13050" max="13050" width="9.140625" style="103"/>
    <col min="13051" max="13051" width="24.140625" style="103" bestFit="1" customWidth="1"/>
    <col min="13052" max="13052" width="6.5703125" style="103" customWidth="1"/>
    <col min="13053" max="13053" width="4.42578125" style="103" bestFit="1" customWidth="1"/>
    <col min="13054" max="13055" width="3.28515625" style="103" bestFit="1" customWidth="1"/>
    <col min="13056" max="13056" width="4.85546875" style="103" customWidth="1"/>
    <col min="13057" max="13057" width="6.5703125" style="103" customWidth="1"/>
    <col min="13058" max="13058" width="5.85546875" style="103" customWidth="1"/>
    <col min="13059" max="13059" width="7.5703125" style="103" customWidth="1"/>
    <col min="13060" max="13060" width="6" style="103" customWidth="1"/>
    <col min="13061" max="13061" width="4.85546875" style="103" customWidth="1"/>
    <col min="13062" max="13062" width="4.85546875" style="103" bestFit="1" customWidth="1"/>
    <col min="13063" max="13063" width="5.28515625" style="103" bestFit="1" customWidth="1"/>
    <col min="13064" max="13064" width="5.28515625" style="103" customWidth="1"/>
    <col min="13065" max="13066" width="9.140625" style="103"/>
    <col min="13067" max="13067" width="6.5703125" style="103" customWidth="1"/>
    <col min="13068" max="13068" width="4.42578125" style="103" bestFit="1" customWidth="1"/>
    <col min="13069" max="13070" width="3.28515625" style="103" bestFit="1" customWidth="1"/>
    <col min="13071" max="13071" width="4.85546875" style="103" customWidth="1"/>
    <col min="13072" max="13072" width="6.5703125" style="103" customWidth="1"/>
    <col min="13073" max="13073" width="5.85546875" style="103" customWidth="1"/>
    <col min="13074" max="13074" width="7.5703125" style="103" customWidth="1"/>
    <col min="13075" max="13075" width="6" style="103" customWidth="1"/>
    <col min="13076" max="13076" width="4.85546875" style="103" customWidth="1"/>
    <col min="13077" max="13077" width="4.85546875" style="103" bestFit="1" customWidth="1"/>
    <col min="13078" max="13078" width="5.28515625" style="103" bestFit="1" customWidth="1"/>
    <col min="13079" max="13079" width="5.28515625" style="103" customWidth="1"/>
    <col min="13080" max="13081" width="9.140625" style="103"/>
    <col min="13082" max="13082" width="6.5703125" style="103" customWidth="1"/>
    <col min="13083" max="13083" width="4.42578125" style="103" bestFit="1" customWidth="1"/>
    <col min="13084" max="13085" width="3.28515625" style="103" bestFit="1" customWidth="1"/>
    <col min="13086" max="13086" width="4.85546875" style="103" customWidth="1"/>
    <col min="13087" max="13087" width="6.5703125" style="103" customWidth="1"/>
    <col min="13088" max="13088" width="5.85546875" style="103" customWidth="1"/>
    <col min="13089" max="13089" width="7.5703125" style="103" customWidth="1"/>
    <col min="13090" max="13090" width="6" style="103" customWidth="1"/>
    <col min="13091" max="13091" width="4.85546875" style="103" customWidth="1"/>
    <col min="13092" max="13092" width="4.85546875" style="103" bestFit="1" customWidth="1"/>
    <col min="13093" max="13093" width="5.28515625" style="103" bestFit="1" customWidth="1"/>
    <col min="13094" max="13094" width="5.28515625" style="103" customWidth="1"/>
    <col min="13095" max="13096" width="9.140625" style="103"/>
    <col min="13097" max="13097" width="6.5703125" style="103" customWidth="1"/>
    <col min="13098" max="13098" width="4.42578125" style="103" bestFit="1" customWidth="1"/>
    <col min="13099" max="13100" width="3.28515625" style="103" bestFit="1" customWidth="1"/>
    <col min="13101" max="13101" width="4.85546875" style="103" customWidth="1"/>
    <col min="13102" max="13102" width="6.5703125" style="103" customWidth="1"/>
    <col min="13103" max="13103" width="5.85546875" style="103" customWidth="1"/>
    <col min="13104" max="13104" width="7.5703125" style="103" customWidth="1"/>
    <col min="13105" max="13105" width="6" style="103" customWidth="1"/>
    <col min="13106" max="13106" width="4.85546875" style="103" customWidth="1"/>
    <col min="13107" max="13107" width="4.85546875" style="103" bestFit="1" customWidth="1"/>
    <col min="13108" max="13108" width="5.28515625" style="103" bestFit="1" customWidth="1"/>
    <col min="13109" max="13109" width="5.28515625" style="103" customWidth="1"/>
    <col min="13110" max="13111" width="9.140625" style="103"/>
    <col min="13112" max="13112" width="6.5703125" style="103" customWidth="1"/>
    <col min="13113" max="13113" width="4.42578125" style="103" bestFit="1" customWidth="1"/>
    <col min="13114" max="13115" width="3.28515625" style="103" bestFit="1" customWidth="1"/>
    <col min="13116" max="13116" width="4.85546875" style="103" customWidth="1"/>
    <col min="13117" max="13117" width="6.5703125" style="103" customWidth="1"/>
    <col min="13118" max="13118" width="5.85546875" style="103" customWidth="1"/>
    <col min="13119" max="13119" width="7.5703125" style="103" customWidth="1"/>
    <col min="13120" max="13120" width="6" style="103" customWidth="1"/>
    <col min="13121" max="13121" width="4.85546875" style="103" customWidth="1"/>
    <col min="13122" max="13122" width="4.85546875" style="103" bestFit="1" customWidth="1"/>
    <col min="13123" max="13123" width="5.28515625" style="103" bestFit="1" customWidth="1"/>
    <col min="13124" max="13124" width="5.28515625" style="103" customWidth="1"/>
    <col min="13125" max="13126" width="9.140625" style="103"/>
    <col min="13127" max="13127" width="6.5703125" style="103" customWidth="1"/>
    <col min="13128" max="13128" width="4.42578125" style="103" bestFit="1" customWidth="1"/>
    <col min="13129" max="13130" width="3.28515625" style="103" bestFit="1" customWidth="1"/>
    <col min="13131" max="13131" width="4.85546875" style="103" customWidth="1"/>
    <col min="13132" max="13132" width="6.5703125" style="103" customWidth="1"/>
    <col min="13133" max="13133" width="5.85546875" style="103" customWidth="1"/>
    <col min="13134" max="13134" width="7.5703125" style="103" customWidth="1"/>
    <col min="13135" max="13135" width="6" style="103" customWidth="1"/>
    <col min="13136" max="13136" width="4.85546875" style="103" customWidth="1"/>
    <col min="13137" max="13137" width="4.85546875" style="103" bestFit="1" customWidth="1"/>
    <col min="13138" max="13138" width="5.28515625" style="103" bestFit="1" customWidth="1"/>
    <col min="13139" max="13139" width="5.28515625" style="103" customWidth="1"/>
    <col min="13140" max="13141" width="9.140625" style="103"/>
    <col min="13142" max="13142" width="6.5703125" style="103" customWidth="1"/>
    <col min="13143" max="13143" width="4.42578125" style="103" bestFit="1" customWidth="1"/>
    <col min="13144" max="13145" width="3.28515625" style="103" bestFit="1" customWidth="1"/>
    <col min="13146" max="13146" width="4.85546875" style="103" customWidth="1"/>
    <col min="13147" max="13147" width="6.5703125" style="103" customWidth="1"/>
    <col min="13148" max="13148" width="5.85546875" style="103" customWidth="1"/>
    <col min="13149" max="13149" width="7.5703125" style="103" customWidth="1"/>
    <col min="13150" max="13150" width="6" style="103" customWidth="1"/>
    <col min="13151" max="13151" width="4.85546875" style="103" customWidth="1"/>
    <col min="13152" max="13152" width="4.85546875" style="103" bestFit="1" customWidth="1"/>
    <col min="13153" max="13153" width="5.28515625" style="103" bestFit="1" customWidth="1"/>
    <col min="13154" max="13154" width="5.28515625" style="103" customWidth="1"/>
    <col min="13155" max="13156" width="9.140625" style="103"/>
    <col min="13157" max="13157" width="6.5703125" style="103" customWidth="1"/>
    <col min="13158" max="13158" width="4.42578125" style="103" bestFit="1" customWidth="1"/>
    <col min="13159" max="13160" width="3.28515625" style="103" bestFit="1" customWidth="1"/>
    <col min="13161" max="13161" width="4.85546875" style="103" customWidth="1"/>
    <col min="13162" max="13162" width="6.5703125" style="103" customWidth="1"/>
    <col min="13163" max="13163" width="5.85546875" style="103" customWidth="1"/>
    <col min="13164" max="13164" width="7.5703125" style="103" customWidth="1"/>
    <col min="13165" max="13165" width="6" style="103" customWidth="1"/>
    <col min="13166" max="13166" width="4.85546875" style="103" customWidth="1"/>
    <col min="13167" max="13167" width="4.85546875" style="103" bestFit="1" customWidth="1"/>
    <col min="13168" max="13168" width="5.28515625" style="103" bestFit="1" customWidth="1"/>
    <col min="13169" max="13169" width="5.28515625" style="103" customWidth="1"/>
    <col min="13170" max="13171" width="9.140625" style="103"/>
    <col min="13172" max="13172" width="6.5703125" style="103" customWidth="1"/>
    <col min="13173" max="13173" width="4.42578125" style="103" bestFit="1" customWidth="1"/>
    <col min="13174" max="13175" width="3.28515625" style="103" bestFit="1" customWidth="1"/>
    <col min="13176" max="13176" width="4.85546875" style="103" customWidth="1"/>
    <col min="13177" max="13177" width="6.5703125" style="103" customWidth="1"/>
    <col min="13178" max="13178" width="5.85546875" style="103" customWidth="1"/>
    <col min="13179" max="13179" width="7.5703125" style="103" customWidth="1"/>
    <col min="13180" max="13180" width="6" style="103" customWidth="1"/>
    <col min="13181" max="13181" width="4.85546875" style="103" customWidth="1"/>
    <col min="13182" max="13182" width="4.85546875" style="103" bestFit="1" customWidth="1"/>
    <col min="13183" max="13183" width="5.28515625" style="103" bestFit="1" customWidth="1"/>
    <col min="13184" max="13184" width="5.28515625" style="103" customWidth="1"/>
    <col min="13185" max="13186" width="9.140625" style="103"/>
    <col min="13187" max="13187" width="6.5703125" style="103" customWidth="1"/>
    <col min="13188" max="13188" width="4.42578125" style="103" bestFit="1" customWidth="1"/>
    <col min="13189" max="13190" width="3.28515625" style="103" bestFit="1" customWidth="1"/>
    <col min="13191" max="13191" width="4.85546875" style="103" customWidth="1"/>
    <col min="13192" max="13192" width="6.5703125" style="103" customWidth="1"/>
    <col min="13193" max="13193" width="5.85546875" style="103" customWidth="1"/>
    <col min="13194" max="13194" width="7.5703125" style="103" customWidth="1"/>
    <col min="13195" max="13195" width="6" style="103" customWidth="1"/>
    <col min="13196" max="13196" width="4.85546875" style="103" customWidth="1"/>
    <col min="13197" max="13197" width="4.85546875" style="103" bestFit="1" customWidth="1"/>
    <col min="13198" max="13198" width="5.28515625" style="103" bestFit="1" customWidth="1"/>
    <col min="13199" max="13199" width="5.28515625" style="103" customWidth="1"/>
    <col min="13200" max="13201" width="9.140625" style="103"/>
    <col min="13202" max="13202" width="6.5703125" style="103" customWidth="1"/>
    <col min="13203" max="13203" width="4.42578125" style="103" bestFit="1" customWidth="1"/>
    <col min="13204" max="13205" width="3.28515625" style="103" bestFit="1" customWidth="1"/>
    <col min="13206" max="13206" width="4.85546875" style="103" customWidth="1"/>
    <col min="13207" max="13207" width="6.5703125" style="103" customWidth="1"/>
    <col min="13208" max="13208" width="5.85546875" style="103" customWidth="1"/>
    <col min="13209" max="13209" width="7.5703125" style="103" customWidth="1"/>
    <col min="13210" max="13210" width="6" style="103" customWidth="1"/>
    <col min="13211" max="13211" width="4.85546875" style="103" customWidth="1"/>
    <col min="13212" max="13212" width="4.85546875" style="103" bestFit="1" customWidth="1"/>
    <col min="13213" max="13213" width="5.28515625" style="103" bestFit="1" customWidth="1"/>
    <col min="13214" max="13214" width="5.28515625" style="103" customWidth="1"/>
    <col min="13215" max="13286" width="9.140625" style="103"/>
    <col min="13287" max="13287" width="6.5703125" style="103" customWidth="1"/>
    <col min="13288" max="13288" width="4.42578125" style="103" bestFit="1" customWidth="1"/>
    <col min="13289" max="13290" width="3.28515625" style="103" bestFit="1" customWidth="1"/>
    <col min="13291" max="13291" width="4.85546875" style="103" customWidth="1"/>
    <col min="13292" max="13292" width="6.5703125" style="103" customWidth="1"/>
    <col min="13293" max="13293" width="5.85546875" style="103" customWidth="1"/>
    <col min="13294" max="13294" width="7.5703125" style="103" customWidth="1"/>
    <col min="13295" max="13295" width="6" style="103" customWidth="1"/>
    <col min="13296" max="13296" width="4.85546875" style="103" customWidth="1"/>
    <col min="13297" max="13297" width="4.85546875" style="103" bestFit="1" customWidth="1"/>
    <col min="13298" max="13298" width="5.28515625" style="103" bestFit="1" customWidth="1"/>
    <col min="13299" max="13299" width="6.28515625" style="103" customWidth="1"/>
    <col min="13300" max="13304" width="8.7109375" style="103" customWidth="1"/>
    <col min="13305" max="13305" width="6" style="103" customWidth="1"/>
    <col min="13306" max="13306" width="9.140625" style="103"/>
    <col min="13307" max="13307" width="24.140625" style="103" bestFit="1" customWidth="1"/>
    <col min="13308" max="13308" width="6.5703125" style="103" customWidth="1"/>
    <col min="13309" max="13309" width="4.42578125" style="103" bestFit="1" customWidth="1"/>
    <col min="13310" max="13311" width="3.28515625" style="103" bestFit="1" customWidth="1"/>
    <col min="13312" max="13312" width="4.85546875" style="103" customWidth="1"/>
    <col min="13313" max="13313" width="6.5703125" style="103" customWidth="1"/>
    <col min="13314" max="13314" width="5.85546875" style="103" customWidth="1"/>
    <col min="13315" max="13315" width="7.5703125" style="103" customWidth="1"/>
    <col min="13316" max="13316" width="6" style="103" customWidth="1"/>
    <col min="13317" max="13317" width="4.85546875" style="103" customWidth="1"/>
    <col min="13318" max="13318" width="4.85546875" style="103" bestFit="1" customWidth="1"/>
    <col min="13319" max="13319" width="5.28515625" style="103" bestFit="1" customWidth="1"/>
    <col min="13320" max="13320" width="5.28515625" style="103" customWidth="1"/>
    <col min="13321" max="13322" width="9.140625" style="103"/>
    <col min="13323" max="13323" width="6.5703125" style="103" customWidth="1"/>
    <col min="13324" max="13324" width="4.42578125" style="103" bestFit="1" customWidth="1"/>
    <col min="13325" max="13326" width="3.28515625" style="103" bestFit="1" customWidth="1"/>
    <col min="13327" max="13327" width="4.85546875" style="103" customWidth="1"/>
    <col min="13328" max="13328" width="6.5703125" style="103" customWidth="1"/>
    <col min="13329" max="13329" width="5.85546875" style="103" customWidth="1"/>
    <col min="13330" max="13330" width="7.5703125" style="103" customWidth="1"/>
    <col min="13331" max="13331" width="6" style="103" customWidth="1"/>
    <col min="13332" max="13332" width="4.85546875" style="103" customWidth="1"/>
    <col min="13333" max="13333" width="4.85546875" style="103" bestFit="1" customWidth="1"/>
    <col min="13334" max="13334" width="5.28515625" style="103" bestFit="1" customWidth="1"/>
    <col min="13335" max="13335" width="5.28515625" style="103" customWidth="1"/>
    <col min="13336" max="13337" width="9.140625" style="103"/>
    <col min="13338" max="13338" width="6.5703125" style="103" customWidth="1"/>
    <col min="13339" max="13339" width="4.42578125" style="103" bestFit="1" customWidth="1"/>
    <col min="13340" max="13341" width="3.28515625" style="103" bestFit="1" customWidth="1"/>
    <col min="13342" max="13342" width="4.85546875" style="103" customWidth="1"/>
    <col min="13343" max="13343" width="6.5703125" style="103" customWidth="1"/>
    <col min="13344" max="13344" width="5.85546875" style="103" customWidth="1"/>
    <col min="13345" max="13345" width="7.5703125" style="103" customWidth="1"/>
    <col min="13346" max="13346" width="6" style="103" customWidth="1"/>
    <col min="13347" max="13347" width="4.85546875" style="103" customWidth="1"/>
    <col min="13348" max="13348" width="4.85546875" style="103" bestFit="1" customWidth="1"/>
    <col min="13349" max="13349" width="5.28515625" style="103" bestFit="1" customWidth="1"/>
    <col min="13350" max="13350" width="5.28515625" style="103" customWidth="1"/>
    <col min="13351" max="13352" width="9.140625" style="103"/>
    <col min="13353" max="13353" width="6.5703125" style="103" customWidth="1"/>
    <col min="13354" max="13354" width="4.42578125" style="103" bestFit="1" customWidth="1"/>
    <col min="13355" max="13356" width="3.28515625" style="103" bestFit="1" customWidth="1"/>
    <col min="13357" max="13357" width="4.85546875" style="103" customWidth="1"/>
    <col min="13358" max="13358" width="6.5703125" style="103" customWidth="1"/>
    <col min="13359" max="13359" width="5.85546875" style="103" customWidth="1"/>
    <col min="13360" max="13360" width="7.5703125" style="103" customWidth="1"/>
    <col min="13361" max="13361" width="6" style="103" customWidth="1"/>
    <col min="13362" max="13362" width="4.85546875" style="103" customWidth="1"/>
    <col min="13363" max="13363" width="4.85546875" style="103" bestFit="1" customWidth="1"/>
    <col min="13364" max="13364" width="5.28515625" style="103" bestFit="1" customWidth="1"/>
    <col min="13365" max="13365" width="5.28515625" style="103" customWidth="1"/>
    <col min="13366" max="13367" width="9.140625" style="103"/>
    <col min="13368" max="13368" width="6.5703125" style="103" customWidth="1"/>
    <col min="13369" max="13369" width="4.42578125" style="103" bestFit="1" customWidth="1"/>
    <col min="13370" max="13371" width="3.28515625" style="103" bestFit="1" customWidth="1"/>
    <col min="13372" max="13372" width="4.85546875" style="103" customWidth="1"/>
    <col min="13373" max="13373" width="6.5703125" style="103" customWidth="1"/>
    <col min="13374" max="13374" width="5.85546875" style="103" customWidth="1"/>
    <col min="13375" max="13375" width="7.5703125" style="103" customWidth="1"/>
    <col min="13376" max="13376" width="6" style="103" customWidth="1"/>
    <col min="13377" max="13377" width="4.85546875" style="103" customWidth="1"/>
    <col min="13378" max="13378" width="4.85546875" style="103" bestFit="1" customWidth="1"/>
    <col min="13379" max="13379" width="5.28515625" style="103" bestFit="1" customWidth="1"/>
    <col min="13380" max="13380" width="5.28515625" style="103" customWidth="1"/>
    <col min="13381" max="13382" width="9.140625" style="103"/>
    <col min="13383" max="13383" width="6.5703125" style="103" customWidth="1"/>
    <col min="13384" max="13384" width="4.42578125" style="103" bestFit="1" customWidth="1"/>
    <col min="13385" max="13386" width="3.28515625" style="103" bestFit="1" customWidth="1"/>
    <col min="13387" max="13387" width="4.85546875" style="103" customWidth="1"/>
    <col min="13388" max="13388" width="6.5703125" style="103" customWidth="1"/>
    <col min="13389" max="13389" width="5.85546875" style="103" customWidth="1"/>
    <col min="13390" max="13390" width="7.5703125" style="103" customWidth="1"/>
    <col min="13391" max="13391" width="6" style="103" customWidth="1"/>
    <col min="13392" max="13392" width="4.85546875" style="103" customWidth="1"/>
    <col min="13393" max="13393" width="4.85546875" style="103" bestFit="1" customWidth="1"/>
    <col min="13394" max="13394" width="5.28515625" style="103" bestFit="1" customWidth="1"/>
    <col min="13395" max="13395" width="5.28515625" style="103" customWidth="1"/>
    <col min="13396" max="13397" width="9.140625" style="103"/>
    <col min="13398" max="13398" width="6.5703125" style="103" customWidth="1"/>
    <col min="13399" max="13399" width="4.42578125" style="103" bestFit="1" customWidth="1"/>
    <col min="13400" max="13401" width="3.28515625" style="103" bestFit="1" customWidth="1"/>
    <col min="13402" max="13402" width="4.85546875" style="103" customWidth="1"/>
    <col min="13403" max="13403" width="6.5703125" style="103" customWidth="1"/>
    <col min="13404" max="13404" width="5.85546875" style="103" customWidth="1"/>
    <col min="13405" max="13405" width="7.5703125" style="103" customWidth="1"/>
    <col min="13406" max="13406" width="6" style="103" customWidth="1"/>
    <col min="13407" max="13407" width="4.85546875" style="103" customWidth="1"/>
    <col min="13408" max="13408" width="4.85546875" style="103" bestFit="1" customWidth="1"/>
    <col min="13409" max="13409" width="5.28515625" style="103" bestFit="1" customWidth="1"/>
    <col min="13410" max="13410" width="5.28515625" style="103" customWidth="1"/>
    <col min="13411" max="13412" width="9.140625" style="103"/>
    <col min="13413" max="13413" width="6.5703125" style="103" customWidth="1"/>
    <col min="13414" max="13414" width="4.42578125" style="103" bestFit="1" customWidth="1"/>
    <col min="13415" max="13416" width="3.28515625" style="103" bestFit="1" customWidth="1"/>
    <col min="13417" max="13417" width="4.85546875" style="103" customWidth="1"/>
    <col min="13418" max="13418" width="6.5703125" style="103" customWidth="1"/>
    <col min="13419" max="13419" width="5.85546875" style="103" customWidth="1"/>
    <col min="13420" max="13420" width="7.5703125" style="103" customWidth="1"/>
    <col min="13421" max="13421" width="6" style="103" customWidth="1"/>
    <col min="13422" max="13422" width="4.85546875" style="103" customWidth="1"/>
    <col min="13423" max="13423" width="4.85546875" style="103" bestFit="1" customWidth="1"/>
    <col min="13424" max="13424" width="5.28515625" style="103" bestFit="1" customWidth="1"/>
    <col min="13425" max="13425" width="5.28515625" style="103" customWidth="1"/>
    <col min="13426" max="13427" width="9.140625" style="103"/>
    <col min="13428" max="13428" width="6.5703125" style="103" customWidth="1"/>
    <col min="13429" max="13429" width="4.42578125" style="103" bestFit="1" customWidth="1"/>
    <col min="13430" max="13431" width="3.28515625" style="103" bestFit="1" customWidth="1"/>
    <col min="13432" max="13432" width="4.85546875" style="103" customWidth="1"/>
    <col min="13433" max="13433" width="6.5703125" style="103" customWidth="1"/>
    <col min="13434" max="13434" width="5.85546875" style="103" customWidth="1"/>
    <col min="13435" max="13435" width="7.5703125" style="103" customWidth="1"/>
    <col min="13436" max="13436" width="6" style="103" customWidth="1"/>
    <col min="13437" max="13437" width="4.85546875" style="103" customWidth="1"/>
    <col min="13438" max="13438" width="4.85546875" style="103" bestFit="1" customWidth="1"/>
    <col min="13439" max="13439" width="5.28515625" style="103" bestFit="1" customWidth="1"/>
    <col min="13440" max="13440" width="5.28515625" style="103" customWidth="1"/>
    <col min="13441" max="13442" width="9.140625" style="103"/>
    <col min="13443" max="13443" width="6.5703125" style="103" customWidth="1"/>
    <col min="13444" max="13444" width="4.42578125" style="103" bestFit="1" customWidth="1"/>
    <col min="13445" max="13446" width="3.28515625" style="103" bestFit="1" customWidth="1"/>
    <col min="13447" max="13447" width="4.85546875" style="103" customWidth="1"/>
    <col min="13448" max="13448" width="6.5703125" style="103" customWidth="1"/>
    <col min="13449" max="13449" width="5.85546875" style="103" customWidth="1"/>
    <col min="13450" max="13450" width="7.5703125" style="103" customWidth="1"/>
    <col min="13451" max="13451" width="6" style="103" customWidth="1"/>
    <col min="13452" max="13452" width="4.85546875" style="103" customWidth="1"/>
    <col min="13453" max="13453" width="4.85546875" style="103" bestFit="1" customWidth="1"/>
    <col min="13454" max="13454" width="5.28515625" style="103" bestFit="1" customWidth="1"/>
    <col min="13455" max="13455" width="5.28515625" style="103" customWidth="1"/>
    <col min="13456" max="13457" width="9.140625" style="103"/>
    <col min="13458" max="13458" width="6.5703125" style="103" customWidth="1"/>
    <col min="13459" max="13459" width="4.42578125" style="103" bestFit="1" customWidth="1"/>
    <col min="13460" max="13461" width="3.28515625" style="103" bestFit="1" customWidth="1"/>
    <col min="13462" max="13462" width="4.85546875" style="103" customWidth="1"/>
    <col min="13463" max="13463" width="6.5703125" style="103" customWidth="1"/>
    <col min="13464" max="13464" width="5.85546875" style="103" customWidth="1"/>
    <col min="13465" max="13465" width="7.5703125" style="103" customWidth="1"/>
    <col min="13466" max="13466" width="6" style="103" customWidth="1"/>
    <col min="13467" max="13467" width="4.85546875" style="103" customWidth="1"/>
    <col min="13468" max="13468" width="4.85546875" style="103" bestFit="1" customWidth="1"/>
    <col min="13469" max="13469" width="5.28515625" style="103" bestFit="1" customWidth="1"/>
    <col min="13470" max="13470" width="5.28515625" style="103" customWidth="1"/>
    <col min="13471" max="13542" width="9.140625" style="103"/>
    <col min="13543" max="13543" width="6.5703125" style="103" customWidth="1"/>
    <col min="13544" max="13544" width="4.42578125" style="103" bestFit="1" customWidth="1"/>
    <col min="13545" max="13546" width="3.28515625" style="103" bestFit="1" customWidth="1"/>
    <col min="13547" max="13547" width="4.85546875" style="103" customWidth="1"/>
    <col min="13548" max="13548" width="6.5703125" style="103" customWidth="1"/>
    <col min="13549" max="13549" width="5.85546875" style="103" customWidth="1"/>
    <col min="13550" max="13550" width="7.5703125" style="103" customWidth="1"/>
    <col min="13551" max="13551" width="6" style="103" customWidth="1"/>
    <col min="13552" max="13552" width="4.85546875" style="103" customWidth="1"/>
    <col min="13553" max="13553" width="4.85546875" style="103" bestFit="1" customWidth="1"/>
    <col min="13554" max="13554" width="5.28515625" style="103" bestFit="1" customWidth="1"/>
    <col min="13555" max="13555" width="6.28515625" style="103" customWidth="1"/>
    <col min="13556" max="13560" width="8.7109375" style="103" customWidth="1"/>
    <col min="13561" max="13561" width="6" style="103" customWidth="1"/>
    <col min="13562" max="13562" width="9.140625" style="103"/>
    <col min="13563" max="13563" width="24.140625" style="103" bestFit="1" customWidth="1"/>
    <col min="13564" max="13564" width="6.5703125" style="103" customWidth="1"/>
    <col min="13565" max="13565" width="4.42578125" style="103" bestFit="1" customWidth="1"/>
    <col min="13566" max="13567" width="3.28515625" style="103" bestFit="1" customWidth="1"/>
    <col min="13568" max="13568" width="4.85546875" style="103" customWidth="1"/>
    <col min="13569" max="13569" width="6.5703125" style="103" customWidth="1"/>
    <col min="13570" max="13570" width="5.85546875" style="103" customWidth="1"/>
    <col min="13571" max="13571" width="7.5703125" style="103" customWidth="1"/>
    <col min="13572" max="13572" width="6" style="103" customWidth="1"/>
    <col min="13573" max="13573" width="4.85546875" style="103" customWidth="1"/>
    <col min="13574" max="13574" width="4.85546875" style="103" bestFit="1" customWidth="1"/>
    <col min="13575" max="13575" width="5.28515625" style="103" bestFit="1" customWidth="1"/>
    <col min="13576" max="13576" width="5.28515625" style="103" customWidth="1"/>
    <col min="13577" max="13578" width="9.140625" style="103"/>
    <col min="13579" max="13579" width="6.5703125" style="103" customWidth="1"/>
    <col min="13580" max="13580" width="4.42578125" style="103" bestFit="1" customWidth="1"/>
    <col min="13581" max="13582" width="3.28515625" style="103" bestFit="1" customWidth="1"/>
    <col min="13583" max="13583" width="4.85546875" style="103" customWidth="1"/>
    <col min="13584" max="13584" width="6.5703125" style="103" customWidth="1"/>
    <col min="13585" max="13585" width="5.85546875" style="103" customWidth="1"/>
    <col min="13586" max="13586" width="7.5703125" style="103" customWidth="1"/>
    <col min="13587" max="13587" width="6" style="103" customWidth="1"/>
    <col min="13588" max="13588" width="4.85546875" style="103" customWidth="1"/>
    <col min="13589" max="13589" width="4.85546875" style="103" bestFit="1" customWidth="1"/>
    <col min="13590" max="13590" width="5.28515625" style="103" bestFit="1" customWidth="1"/>
    <col min="13591" max="13591" width="5.28515625" style="103" customWidth="1"/>
    <col min="13592" max="13593" width="9.140625" style="103"/>
    <col min="13594" max="13594" width="6.5703125" style="103" customWidth="1"/>
    <col min="13595" max="13595" width="4.42578125" style="103" bestFit="1" customWidth="1"/>
    <col min="13596" max="13597" width="3.28515625" style="103" bestFit="1" customWidth="1"/>
    <col min="13598" max="13598" width="4.85546875" style="103" customWidth="1"/>
    <col min="13599" max="13599" width="6.5703125" style="103" customWidth="1"/>
    <col min="13600" max="13600" width="5.85546875" style="103" customWidth="1"/>
    <col min="13601" max="13601" width="7.5703125" style="103" customWidth="1"/>
    <col min="13602" max="13602" width="6" style="103" customWidth="1"/>
    <col min="13603" max="13603" width="4.85546875" style="103" customWidth="1"/>
    <col min="13604" max="13604" width="4.85546875" style="103" bestFit="1" customWidth="1"/>
    <col min="13605" max="13605" width="5.28515625" style="103" bestFit="1" customWidth="1"/>
    <col min="13606" max="13606" width="5.28515625" style="103" customWidth="1"/>
    <col min="13607" max="13608" width="9.140625" style="103"/>
    <col min="13609" max="13609" width="6.5703125" style="103" customWidth="1"/>
    <col min="13610" max="13610" width="4.42578125" style="103" bestFit="1" customWidth="1"/>
    <col min="13611" max="13612" width="3.28515625" style="103" bestFit="1" customWidth="1"/>
    <col min="13613" max="13613" width="4.85546875" style="103" customWidth="1"/>
    <col min="13614" max="13614" width="6.5703125" style="103" customWidth="1"/>
    <col min="13615" max="13615" width="5.85546875" style="103" customWidth="1"/>
    <col min="13616" max="13616" width="7.5703125" style="103" customWidth="1"/>
    <col min="13617" max="13617" width="6" style="103" customWidth="1"/>
    <col min="13618" max="13618" width="4.85546875" style="103" customWidth="1"/>
    <col min="13619" max="13619" width="4.85546875" style="103" bestFit="1" customWidth="1"/>
    <col min="13620" max="13620" width="5.28515625" style="103" bestFit="1" customWidth="1"/>
    <col min="13621" max="13621" width="5.28515625" style="103" customWidth="1"/>
    <col min="13622" max="13623" width="9.140625" style="103"/>
    <col min="13624" max="13624" width="6.5703125" style="103" customWidth="1"/>
    <col min="13625" max="13625" width="4.42578125" style="103" bestFit="1" customWidth="1"/>
    <col min="13626" max="13627" width="3.28515625" style="103" bestFit="1" customWidth="1"/>
    <col min="13628" max="13628" width="4.85546875" style="103" customWidth="1"/>
    <col min="13629" max="13629" width="6.5703125" style="103" customWidth="1"/>
    <col min="13630" max="13630" width="5.85546875" style="103" customWidth="1"/>
    <col min="13631" max="13631" width="7.5703125" style="103" customWidth="1"/>
    <col min="13632" max="13632" width="6" style="103" customWidth="1"/>
    <col min="13633" max="13633" width="4.85546875" style="103" customWidth="1"/>
    <col min="13634" max="13634" width="4.85546875" style="103" bestFit="1" customWidth="1"/>
    <col min="13635" max="13635" width="5.28515625" style="103" bestFit="1" customWidth="1"/>
    <col min="13636" max="13636" width="5.28515625" style="103" customWidth="1"/>
    <col min="13637" max="13638" width="9.140625" style="103"/>
    <col min="13639" max="13639" width="6.5703125" style="103" customWidth="1"/>
    <col min="13640" max="13640" width="4.42578125" style="103" bestFit="1" customWidth="1"/>
    <col min="13641" max="13642" width="3.28515625" style="103" bestFit="1" customWidth="1"/>
    <col min="13643" max="13643" width="4.85546875" style="103" customWidth="1"/>
    <col min="13644" max="13644" width="6.5703125" style="103" customWidth="1"/>
    <col min="13645" max="13645" width="5.85546875" style="103" customWidth="1"/>
    <col min="13646" max="13646" width="7.5703125" style="103" customWidth="1"/>
    <col min="13647" max="13647" width="6" style="103" customWidth="1"/>
    <col min="13648" max="13648" width="4.85546875" style="103" customWidth="1"/>
    <col min="13649" max="13649" width="4.85546875" style="103" bestFit="1" customWidth="1"/>
    <col min="13650" max="13650" width="5.28515625" style="103" bestFit="1" customWidth="1"/>
    <col min="13651" max="13651" width="5.28515625" style="103" customWidth="1"/>
    <col min="13652" max="13653" width="9.140625" style="103"/>
    <col min="13654" max="13654" width="6.5703125" style="103" customWidth="1"/>
    <col min="13655" max="13655" width="4.42578125" style="103" bestFit="1" customWidth="1"/>
    <col min="13656" max="13657" width="3.28515625" style="103" bestFit="1" customWidth="1"/>
    <col min="13658" max="13658" width="4.85546875" style="103" customWidth="1"/>
    <col min="13659" max="13659" width="6.5703125" style="103" customWidth="1"/>
    <col min="13660" max="13660" width="5.85546875" style="103" customWidth="1"/>
    <col min="13661" max="13661" width="7.5703125" style="103" customWidth="1"/>
    <col min="13662" max="13662" width="6" style="103" customWidth="1"/>
    <col min="13663" max="13663" width="4.85546875" style="103" customWidth="1"/>
    <col min="13664" max="13664" width="4.85546875" style="103" bestFit="1" customWidth="1"/>
    <col min="13665" max="13665" width="5.28515625" style="103" bestFit="1" customWidth="1"/>
    <col min="13666" max="13666" width="5.28515625" style="103" customWidth="1"/>
    <col min="13667" max="13668" width="9.140625" style="103"/>
    <col min="13669" max="13669" width="6.5703125" style="103" customWidth="1"/>
    <col min="13670" max="13670" width="4.42578125" style="103" bestFit="1" customWidth="1"/>
    <col min="13671" max="13672" width="3.28515625" style="103" bestFit="1" customWidth="1"/>
    <col min="13673" max="13673" width="4.85546875" style="103" customWidth="1"/>
    <col min="13674" max="13674" width="6.5703125" style="103" customWidth="1"/>
    <col min="13675" max="13675" width="5.85546875" style="103" customWidth="1"/>
    <col min="13676" max="13676" width="7.5703125" style="103" customWidth="1"/>
    <col min="13677" max="13677" width="6" style="103" customWidth="1"/>
    <col min="13678" max="13678" width="4.85546875" style="103" customWidth="1"/>
    <col min="13679" max="13679" width="4.85546875" style="103" bestFit="1" customWidth="1"/>
    <col min="13680" max="13680" width="5.28515625" style="103" bestFit="1" customWidth="1"/>
    <col min="13681" max="13681" width="5.28515625" style="103" customWidth="1"/>
    <col min="13682" max="13683" width="9.140625" style="103"/>
    <col min="13684" max="13684" width="6.5703125" style="103" customWidth="1"/>
    <col min="13685" max="13685" width="4.42578125" style="103" bestFit="1" customWidth="1"/>
    <col min="13686" max="13687" width="3.28515625" style="103" bestFit="1" customWidth="1"/>
    <col min="13688" max="13688" width="4.85546875" style="103" customWidth="1"/>
    <col min="13689" max="13689" width="6.5703125" style="103" customWidth="1"/>
    <col min="13690" max="13690" width="5.85546875" style="103" customWidth="1"/>
    <col min="13691" max="13691" width="7.5703125" style="103" customWidth="1"/>
    <col min="13692" max="13692" width="6" style="103" customWidth="1"/>
    <col min="13693" max="13693" width="4.85546875" style="103" customWidth="1"/>
    <col min="13694" max="13694" width="4.85546875" style="103" bestFit="1" customWidth="1"/>
    <col min="13695" max="13695" width="5.28515625" style="103" bestFit="1" customWidth="1"/>
    <col min="13696" max="13696" width="5.28515625" style="103" customWidth="1"/>
    <col min="13697" max="13698" width="9.140625" style="103"/>
    <col min="13699" max="13699" width="6.5703125" style="103" customWidth="1"/>
    <col min="13700" max="13700" width="4.42578125" style="103" bestFit="1" customWidth="1"/>
    <col min="13701" max="13702" width="3.28515625" style="103" bestFit="1" customWidth="1"/>
    <col min="13703" max="13703" width="4.85546875" style="103" customWidth="1"/>
    <col min="13704" max="13704" width="6.5703125" style="103" customWidth="1"/>
    <col min="13705" max="13705" width="5.85546875" style="103" customWidth="1"/>
    <col min="13706" max="13706" width="7.5703125" style="103" customWidth="1"/>
    <col min="13707" max="13707" width="6" style="103" customWidth="1"/>
    <col min="13708" max="13708" width="4.85546875" style="103" customWidth="1"/>
    <col min="13709" max="13709" width="4.85546875" style="103" bestFit="1" customWidth="1"/>
    <col min="13710" max="13710" width="5.28515625" style="103" bestFit="1" customWidth="1"/>
    <col min="13711" max="13711" width="5.28515625" style="103" customWidth="1"/>
    <col min="13712" max="13713" width="9.140625" style="103"/>
    <col min="13714" max="13714" width="6.5703125" style="103" customWidth="1"/>
    <col min="13715" max="13715" width="4.42578125" style="103" bestFit="1" customWidth="1"/>
    <col min="13716" max="13717" width="3.28515625" style="103" bestFit="1" customWidth="1"/>
    <col min="13718" max="13718" width="4.85546875" style="103" customWidth="1"/>
    <col min="13719" max="13719" width="6.5703125" style="103" customWidth="1"/>
    <col min="13720" max="13720" width="5.85546875" style="103" customWidth="1"/>
    <col min="13721" max="13721" width="7.5703125" style="103" customWidth="1"/>
    <col min="13722" max="13722" width="6" style="103" customWidth="1"/>
    <col min="13723" max="13723" width="4.85546875" style="103" customWidth="1"/>
    <col min="13724" max="13724" width="4.85546875" style="103" bestFit="1" customWidth="1"/>
    <col min="13725" max="13725" width="5.28515625" style="103" bestFit="1" customWidth="1"/>
    <col min="13726" max="13726" width="5.28515625" style="103" customWidth="1"/>
    <col min="13727" max="13798" width="9.140625" style="103"/>
    <col min="13799" max="13799" width="6.5703125" style="103" customWidth="1"/>
    <col min="13800" max="13800" width="4.42578125" style="103" bestFit="1" customWidth="1"/>
    <col min="13801" max="13802" width="3.28515625" style="103" bestFit="1" customWidth="1"/>
    <col min="13803" max="13803" width="4.85546875" style="103" customWidth="1"/>
    <col min="13804" max="13804" width="6.5703125" style="103" customWidth="1"/>
    <col min="13805" max="13805" width="5.85546875" style="103" customWidth="1"/>
    <col min="13806" max="13806" width="7.5703125" style="103" customWidth="1"/>
    <col min="13807" max="13807" width="6" style="103" customWidth="1"/>
    <col min="13808" max="13808" width="4.85546875" style="103" customWidth="1"/>
    <col min="13809" max="13809" width="4.85546875" style="103" bestFit="1" customWidth="1"/>
    <col min="13810" max="13810" width="5.28515625" style="103" bestFit="1" customWidth="1"/>
    <col min="13811" max="13811" width="6.28515625" style="103" customWidth="1"/>
    <col min="13812" max="13816" width="8.7109375" style="103" customWidth="1"/>
    <col min="13817" max="13817" width="6" style="103" customWidth="1"/>
    <col min="13818" max="13818" width="9.140625" style="103"/>
    <col min="13819" max="13819" width="24.140625" style="103" bestFit="1" customWidth="1"/>
    <col min="13820" max="13820" width="6.5703125" style="103" customWidth="1"/>
    <col min="13821" max="13821" width="4.42578125" style="103" bestFit="1" customWidth="1"/>
    <col min="13822" max="13823" width="3.28515625" style="103" bestFit="1" customWidth="1"/>
    <col min="13824" max="13824" width="4.85546875" style="103" customWidth="1"/>
    <col min="13825" max="13825" width="6.5703125" style="103" customWidth="1"/>
    <col min="13826" max="13826" width="5.85546875" style="103" customWidth="1"/>
    <col min="13827" max="13827" width="7.5703125" style="103" customWidth="1"/>
    <col min="13828" max="13828" width="6" style="103" customWidth="1"/>
    <col min="13829" max="13829" width="4.85546875" style="103" customWidth="1"/>
    <col min="13830" max="13830" width="4.85546875" style="103" bestFit="1" customWidth="1"/>
    <col min="13831" max="13831" width="5.28515625" style="103" bestFit="1" customWidth="1"/>
    <col min="13832" max="13832" width="5.28515625" style="103" customWidth="1"/>
    <col min="13833" max="13834" width="9.140625" style="103"/>
    <col min="13835" max="13835" width="6.5703125" style="103" customWidth="1"/>
    <col min="13836" max="13836" width="4.42578125" style="103" bestFit="1" customWidth="1"/>
    <col min="13837" max="13838" width="3.28515625" style="103" bestFit="1" customWidth="1"/>
    <col min="13839" max="13839" width="4.85546875" style="103" customWidth="1"/>
    <col min="13840" max="13840" width="6.5703125" style="103" customWidth="1"/>
    <col min="13841" max="13841" width="5.85546875" style="103" customWidth="1"/>
    <col min="13842" max="13842" width="7.5703125" style="103" customWidth="1"/>
    <col min="13843" max="13843" width="6" style="103" customWidth="1"/>
    <col min="13844" max="13844" width="4.85546875" style="103" customWidth="1"/>
    <col min="13845" max="13845" width="4.85546875" style="103" bestFit="1" customWidth="1"/>
    <col min="13846" max="13846" width="5.28515625" style="103" bestFit="1" customWidth="1"/>
    <col min="13847" max="13847" width="5.28515625" style="103" customWidth="1"/>
    <col min="13848" max="13849" width="9.140625" style="103"/>
    <col min="13850" max="13850" width="6.5703125" style="103" customWidth="1"/>
    <col min="13851" max="13851" width="4.42578125" style="103" bestFit="1" customWidth="1"/>
    <col min="13852" max="13853" width="3.28515625" style="103" bestFit="1" customWidth="1"/>
    <col min="13854" max="13854" width="4.85546875" style="103" customWidth="1"/>
    <col min="13855" max="13855" width="6.5703125" style="103" customWidth="1"/>
    <col min="13856" max="13856" width="5.85546875" style="103" customWidth="1"/>
    <col min="13857" max="13857" width="7.5703125" style="103" customWidth="1"/>
    <col min="13858" max="13858" width="6" style="103" customWidth="1"/>
    <col min="13859" max="13859" width="4.85546875" style="103" customWidth="1"/>
    <col min="13860" max="13860" width="4.85546875" style="103" bestFit="1" customWidth="1"/>
    <col min="13861" max="13861" width="5.28515625" style="103" bestFit="1" customWidth="1"/>
    <col min="13862" max="13862" width="5.28515625" style="103" customWidth="1"/>
    <col min="13863" max="13864" width="9.140625" style="103"/>
    <col min="13865" max="13865" width="6.5703125" style="103" customWidth="1"/>
    <col min="13866" max="13866" width="4.42578125" style="103" bestFit="1" customWidth="1"/>
    <col min="13867" max="13868" width="3.28515625" style="103" bestFit="1" customWidth="1"/>
    <col min="13869" max="13869" width="4.85546875" style="103" customWidth="1"/>
    <col min="13870" max="13870" width="6.5703125" style="103" customWidth="1"/>
    <col min="13871" max="13871" width="5.85546875" style="103" customWidth="1"/>
    <col min="13872" max="13872" width="7.5703125" style="103" customWidth="1"/>
    <col min="13873" max="13873" width="6" style="103" customWidth="1"/>
    <col min="13874" max="13874" width="4.85546875" style="103" customWidth="1"/>
    <col min="13875" max="13875" width="4.85546875" style="103" bestFit="1" customWidth="1"/>
    <col min="13876" max="13876" width="5.28515625" style="103" bestFit="1" customWidth="1"/>
    <col min="13877" max="13877" width="5.28515625" style="103" customWidth="1"/>
    <col min="13878" max="13879" width="9.140625" style="103"/>
    <col min="13880" max="13880" width="6.5703125" style="103" customWidth="1"/>
    <col min="13881" max="13881" width="4.42578125" style="103" bestFit="1" customWidth="1"/>
    <col min="13882" max="13883" width="3.28515625" style="103" bestFit="1" customWidth="1"/>
    <col min="13884" max="13884" width="4.85546875" style="103" customWidth="1"/>
    <col min="13885" max="13885" width="6.5703125" style="103" customWidth="1"/>
    <col min="13886" max="13886" width="5.85546875" style="103" customWidth="1"/>
    <col min="13887" max="13887" width="7.5703125" style="103" customWidth="1"/>
    <col min="13888" max="13888" width="6" style="103" customWidth="1"/>
    <col min="13889" max="13889" width="4.85546875" style="103" customWidth="1"/>
    <col min="13890" max="13890" width="4.85546875" style="103" bestFit="1" customWidth="1"/>
    <col min="13891" max="13891" width="5.28515625" style="103" bestFit="1" customWidth="1"/>
    <col min="13892" max="13892" width="5.28515625" style="103" customWidth="1"/>
    <col min="13893" max="13894" width="9.140625" style="103"/>
    <col min="13895" max="13895" width="6.5703125" style="103" customWidth="1"/>
    <col min="13896" max="13896" width="4.42578125" style="103" bestFit="1" customWidth="1"/>
    <col min="13897" max="13898" width="3.28515625" style="103" bestFit="1" customWidth="1"/>
    <col min="13899" max="13899" width="4.85546875" style="103" customWidth="1"/>
    <col min="13900" max="13900" width="6.5703125" style="103" customWidth="1"/>
    <col min="13901" max="13901" width="5.85546875" style="103" customWidth="1"/>
    <col min="13902" max="13902" width="7.5703125" style="103" customWidth="1"/>
    <col min="13903" max="13903" width="6" style="103" customWidth="1"/>
    <col min="13904" max="13904" width="4.85546875" style="103" customWidth="1"/>
    <col min="13905" max="13905" width="4.85546875" style="103" bestFit="1" customWidth="1"/>
    <col min="13906" max="13906" width="5.28515625" style="103" bestFit="1" customWidth="1"/>
    <col min="13907" max="13907" width="5.28515625" style="103" customWidth="1"/>
    <col min="13908" max="13909" width="9.140625" style="103"/>
    <col min="13910" max="13910" width="6.5703125" style="103" customWidth="1"/>
    <col min="13911" max="13911" width="4.42578125" style="103" bestFit="1" customWidth="1"/>
    <col min="13912" max="13913" width="3.28515625" style="103" bestFit="1" customWidth="1"/>
    <col min="13914" max="13914" width="4.85546875" style="103" customWidth="1"/>
    <col min="13915" max="13915" width="6.5703125" style="103" customWidth="1"/>
    <col min="13916" max="13916" width="5.85546875" style="103" customWidth="1"/>
    <col min="13917" max="13917" width="7.5703125" style="103" customWidth="1"/>
    <col min="13918" max="13918" width="6" style="103" customWidth="1"/>
    <col min="13919" max="13919" width="4.85546875" style="103" customWidth="1"/>
    <col min="13920" max="13920" width="4.85546875" style="103" bestFit="1" customWidth="1"/>
    <col min="13921" max="13921" width="5.28515625" style="103" bestFit="1" customWidth="1"/>
    <col min="13922" max="13922" width="5.28515625" style="103" customWidth="1"/>
    <col min="13923" max="13924" width="9.140625" style="103"/>
    <col min="13925" max="13925" width="6.5703125" style="103" customWidth="1"/>
    <col min="13926" max="13926" width="4.42578125" style="103" bestFit="1" customWidth="1"/>
    <col min="13927" max="13928" width="3.28515625" style="103" bestFit="1" customWidth="1"/>
    <col min="13929" max="13929" width="4.85546875" style="103" customWidth="1"/>
    <col min="13930" max="13930" width="6.5703125" style="103" customWidth="1"/>
    <col min="13931" max="13931" width="5.85546875" style="103" customWidth="1"/>
    <col min="13932" max="13932" width="7.5703125" style="103" customWidth="1"/>
    <col min="13933" max="13933" width="6" style="103" customWidth="1"/>
    <col min="13934" max="13934" width="4.85546875" style="103" customWidth="1"/>
    <col min="13935" max="13935" width="4.85546875" style="103" bestFit="1" customWidth="1"/>
    <col min="13936" max="13936" width="5.28515625" style="103" bestFit="1" customWidth="1"/>
    <col min="13937" max="13937" width="5.28515625" style="103" customWidth="1"/>
    <col min="13938" max="13939" width="9.140625" style="103"/>
    <col min="13940" max="13940" width="6.5703125" style="103" customWidth="1"/>
    <col min="13941" max="13941" width="4.42578125" style="103" bestFit="1" customWidth="1"/>
    <col min="13942" max="13943" width="3.28515625" style="103" bestFit="1" customWidth="1"/>
    <col min="13944" max="13944" width="4.85546875" style="103" customWidth="1"/>
    <col min="13945" max="13945" width="6.5703125" style="103" customWidth="1"/>
    <col min="13946" max="13946" width="5.85546875" style="103" customWidth="1"/>
    <col min="13947" max="13947" width="7.5703125" style="103" customWidth="1"/>
    <col min="13948" max="13948" width="6" style="103" customWidth="1"/>
    <col min="13949" max="13949" width="4.85546875" style="103" customWidth="1"/>
    <col min="13950" max="13950" width="4.85546875" style="103" bestFit="1" customWidth="1"/>
    <col min="13951" max="13951" width="5.28515625" style="103" bestFit="1" customWidth="1"/>
    <col min="13952" max="13952" width="5.28515625" style="103" customWidth="1"/>
    <col min="13953" max="13954" width="9.140625" style="103"/>
    <col min="13955" max="13955" width="6.5703125" style="103" customWidth="1"/>
    <col min="13956" max="13956" width="4.42578125" style="103" bestFit="1" customWidth="1"/>
    <col min="13957" max="13958" width="3.28515625" style="103" bestFit="1" customWidth="1"/>
    <col min="13959" max="13959" width="4.85546875" style="103" customWidth="1"/>
    <col min="13960" max="13960" width="6.5703125" style="103" customWidth="1"/>
    <col min="13961" max="13961" width="5.85546875" style="103" customWidth="1"/>
    <col min="13962" max="13962" width="7.5703125" style="103" customWidth="1"/>
    <col min="13963" max="13963" width="6" style="103" customWidth="1"/>
    <col min="13964" max="13964" width="4.85546875" style="103" customWidth="1"/>
    <col min="13965" max="13965" width="4.85546875" style="103" bestFit="1" customWidth="1"/>
    <col min="13966" max="13966" width="5.28515625" style="103" bestFit="1" customWidth="1"/>
    <col min="13967" max="13967" width="5.28515625" style="103" customWidth="1"/>
    <col min="13968" max="13969" width="9.140625" style="103"/>
    <col min="13970" max="13970" width="6.5703125" style="103" customWidth="1"/>
    <col min="13971" max="13971" width="4.42578125" style="103" bestFit="1" customWidth="1"/>
    <col min="13972" max="13973" width="3.28515625" style="103" bestFit="1" customWidth="1"/>
    <col min="13974" max="13974" width="4.85546875" style="103" customWidth="1"/>
    <col min="13975" max="13975" width="6.5703125" style="103" customWidth="1"/>
    <col min="13976" max="13976" width="5.85546875" style="103" customWidth="1"/>
    <col min="13977" max="13977" width="7.5703125" style="103" customWidth="1"/>
    <col min="13978" max="13978" width="6" style="103" customWidth="1"/>
    <col min="13979" max="13979" width="4.85546875" style="103" customWidth="1"/>
    <col min="13980" max="13980" width="4.85546875" style="103" bestFit="1" customWidth="1"/>
    <col min="13981" max="13981" width="5.28515625" style="103" bestFit="1" customWidth="1"/>
    <col min="13982" max="13982" width="5.28515625" style="103" customWidth="1"/>
    <col min="13983" max="14054" width="9.140625" style="103"/>
    <col min="14055" max="14055" width="6.5703125" style="103" customWidth="1"/>
    <col min="14056" max="14056" width="4.42578125" style="103" bestFit="1" customWidth="1"/>
    <col min="14057" max="14058" width="3.28515625" style="103" bestFit="1" customWidth="1"/>
    <col min="14059" max="14059" width="4.85546875" style="103" customWidth="1"/>
    <col min="14060" max="14060" width="6.5703125" style="103" customWidth="1"/>
    <col min="14061" max="14061" width="5.85546875" style="103" customWidth="1"/>
    <col min="14062" max="14062" width="7.5703125" style="103" customWidth="1"/>
    <col min="14063" max="14063" width="6" style="103" customWidth="1"/>
    <col min="14064" max="14064" width="4.85546875" style="103" customWidth="1"/>
    <col min="14065" max="14065" width="4.85546875" style="103" bestFit="1" customWidth="1"/>
    <col min="14066" max="14066" width="5.28515625" style="103" bestFit="1" customWidth="1"/>
    <col min="14067" max="14067" width="6.28515625" style="103" customWidth="1"/>
    <col min="14068" max="14072" width="8.7109375" style="103" customWidth="1"/>
    <col min="14073" max="14073" width="6" style="103" customWidth="1"/>
    <col min="14074" max="14074" width="9.140625" style="103"/>
    <col min="14075" max="14075" width="24.140625" style="103" bestFit="1" customWidth="1"/>
    <col min="14076" max="14076" width="6.5703125" style="103" customWidth="1"/>
    <col min="14077" max="14077" width="4.42578125" style="103" bestFit="1" customWidth="1"/>
    <col min="14078" max="14079" width="3.28515625" style="103" bestFit="1" customWidth="1"/>
    <col min="14080" max="14080" width="4.85546875" style="103" customWidth="1"/>
    <col min="14081" max="14081" width="6.5703125" style="103" customWidth="1"/>
    <col min="14082" max="14082" width="5.85546875" style="103" customWidth="1"/>
    <col min="14083" max="14083" width="7.5703125" style="103" customWidth="1"/>
    <col min="14084" max="14084" width="6" style="103" customWidth="1"/>
    <col min="14085" max="14085" width="4.85546875" style="103" customWidth="1"/>
    <col min="14086" max="14086" width="4.85546875" style="103" bestFit="1" customWidth="1"/>
    <col min="14087" max="14087" width="5.28515625" style="103" bestFit="1" customWidth="1"/>
    <col min="14088" max="14088" width="5.28515625" style="103" customWidth="1"/>
    <col min="14089" max="14090" width="9.140625" style="103"/>
    <col min="14091" max="14091" width="6.5703125" style="103" customWidth="1"/>
    <col min="14092" max="14092" width="4.42578125" style="103" bestFit="1" customWidth="1"/>
    <col min="14093" max="14094" width="3.28515625" style="103" bestFit="1" customWidth="1"/>
    <col min="14095" max="14095" width="4.85546875" style="103" customWidth="1"/>
    <col min="14096" max="14096" width="6.5703125" style="103" customWidth="1"/>
    <col min="14097" max="14097" width="5.85546875" style="103" customWidth="1"/>
    <col min="14098" max="14098" width="7.5703125" style="103" customWidth="1"/>
    <col min="14099" max="14099" width="6" style="103" customWidth="1"/>
    <col min="14100" max="14100" width="4.85546875" style="103" customWidth="1"/>
    <col min="14101" max="14101" width="4.85546875" style="103" bestFit="1" customWidth="1"/>
    <col min="14102" max="14102" width="5.28515625" style="103" bestFit="1" customWidth="1"/>
    <col min="14103" max="14103" width="5.28515625" style="103" customWidth="1"/>
    <col min="14104" max="14105" width="9.140625" style="103"/>
    <col min="14106" max="14106" width="6.5703125" style="103" customWidth="1"/>
    <col min="14107" max="14107" width="4.42578125" style="103" bestFit="1" customWidth="1"/>
    <col min="14108" max="14109" width="3.28515625" style="103" bestFit="1" customWidth="1"/>
    <col min="14110" max="14110" width="4.85546875" style="103" customWidth="1"/>
    <col min="14111" max="14111" width="6.5703125" style="103" customWidth="1"/>
    <col min="14112" max="14112" width="5.85546875" style="103" customWidth="1"/>
    <col min="14113" max="14113" width="7.5703125" style="103" customWidth="1"/>
    <col min="14114" max="14114" width="6" style="103" customWidth="1"/>
    <col min="14115" max="14115" width="4.85546875" style="103" customWidth="1"/>
    <col min="14116" max="14116" width="4.85546875" style="103" bestFit="1" customWidth="1"/>
    <col min="14117" max="14117" width="5.28515625" style="103" bestFit="1" customWidth="1"/>
    <col min="14118" max="14118" width="5.28515625" style="103" customWidth="1"/>
    <col min="14119" max="14120" width="9.140625" style="103"/>
    <col min="14121" max="14121" width="6.5703125" style="103" customWidth="1"/>
    <col min="14122" max="14122" width="4.42578125" style="103" bestFit="1" customWidth="1"/>
    <col min="14123" max="14124" width="3.28515625" style="103" bestFit="1" customWidth="1"/>
    <col min="14125" max="14125" width="4.85546875" style="103" customWidth="1"/>
    <col min="14126" max="14126" width="6.5703125" style="103" customWidth="1"/>
    <col min="14127" max="14127" width="5.85546875" style="103" customWidth="1"/>
    <col min="14128" max="14128" width="7.5703125" style="103" customWidth="1"/>
    <col min="14129" max="14129" width="6" style="103" customWidth="1"/>
    <col min="14130" max="14130" width="4.85546875" style="103" customWidth="1"/>
    <col min="14131" max="14131" width="4.85546875" style="103" bestFit="1" customWidth="1"/>
    <col min="14132" max="14132" width="5.28515625" style="103" bestFit="1" customWidth="1"/>
    <col min="14133" max="14133" width="5.28515625" style="103" customWidth="1"/>
    <col min="14134" max="14135" width="9.140625" style="103"/>
    <col min="14136" max="14136" width="6.5703125" style="103" customWidth="1"/>
    <col min="14137" max="14137" width="4.42578125" style="103" bestFit="1" customWidth="1"/>
    <col min="14138" max="14139" width="3.28515625" style="103" bestFit="1" customWidth="1"/>
    <col min="14140" max="14140" width="4.85546875" style="103" customWidth="1"/>
    <col min="14141" max="14141" width="6.5703125" style="103" customWidth="1"/>
    <col min="14142" max="14142" width="5.85546875" style="103" customWidth="1"/>
    <col min="14143" max="14143" width="7.5703125" style="103" customWidth="1"/>
    <col min="14144" max="14144" width="6" style="103" customWidth="1"/>
    <col min="14145" max="14145" width="4.85546875" style="103" customWidth="1"/>
    <col min="14146" max="14146" width="4.85546875" style="103" bestFit="1" customWidth="1"/>
    <col min="14147" max="14147" width="5.28515625" style="103" bestFit="1" customWidth="1"/>
    <col min="14148" max="14148" width="5.28515625" style="103" customWidth="1"/>
    <col min="14149" max="14150" width="9.140625" style="103"/>
    <col min="14151" max="14151" width="6.5703125" style="103" customWidth="1"/>
    <col min="14152" max="14152" width="4.42578125" style="103" bestFit="1" customWidth="1"/>
    <col min="14153" max="14154" width="3.28515625" style="103" bestFit="1" customWidth="1"/>
    <col min="14155" max="14155" width="4.85546875" style="103" customWidth="1"/>
    <col min="14156" max="14156" width="6.5703125" style="103" customWidth="1"/>
    <col min="14157" max="14157" width="5.85546875" style="103" customWidth="1"/>
    <col min="14158" max="14158" width="7.5703125" style="103" customWidth="1"/>
    <col min="14159" max="14159" width="6" style="103" customWidth="1"/>
    <col min="14160" max="14160" width="4.85546875" style="103" customWidth="1"/>
    <col min="14161" max="14161" width="4.85546875" style="103" bestFit="1" customWidth="1"/>
    <col min="14162" max="14162" width="5.28515625" style="103" bestFit="1" customWidth="1"/>
    <col min="14163" max="14163" width="5.28515625" style="103" customWidth="1"/>
    <col min="14164" max="14165" width="9.140625" style="103"/>
    <col min="14166" max="14166" width="6.5703125" style="103" customWidth="1"/>
    <col min="14167" max="14167" width="4.42578125" style="103" bestFit="1" customWidth="1"/>
    <col min="14168" max="14169" width="3.28515625" style="103" bestFit="1" customWidth="1"/>
    <col min="14170" max="14170" width="4.85546875" style="103" customWidth="1"/>
    <col min="14171" max="14171" width="6.5703125" style="103" customWidth="1"/>
    <col min="14172" max="14172" width="5.85546875" style="103" customWidth="1"/>
    <col min="14173" max="14173" width="7.5703125" style="103" customWidth="1"/>
    <col min="14174" max="14174" width="6" style="103" customWidth="1"/>
    <col min="14175" max="14175" width="4.85546875" style="103" customWidth="1"/>
    <col min="14176" max="14176" width="4.85546875" style="103" bestFit="1" customWidth="1"/>
    <col min="14177" max="14177" width="5.28515625" style="103" bestFit="1" customWidth="1"/>
    <col min="14178" max="14178" width="5.28515625" style="103" customWidth="1"/>
    <col min="14179" max="14180" width="9.140625" style="103"/>
    <col min="14181" max="14181" width="6.5703125" style="103" customWidth="1"/>
    <col min="14182" max="14182" width="4.42578125" style="103" bestFit="1" customWidth="1"/>
    <col min="14183" max="14184" width="3.28515625" style="103" bestFit="1" customWidth="1"/>
    <col min="14185" max="14185" width="4.85546875" style="103" customWidth="1"/>
    <col min="14186" max="14186" width="6.5703125" style="103" customWidth="1"/>
    <col min="14187" max="14187" width="5.85546875" style="103" customWidth="1"/>
    <col min="14188" max="14188" width="7.5703125" style="103" customWidth="1"/>
    <col min="14189" max="14189" width="6" style="103" customWidth="1"/>
    <col min="14190" max="14190" width="4.85546875" style="103" customWidth="1"/>
    <col min="14191" max="14191" width="4.85546875" style="103" bestFit="1" customWidth="1"/>
    <col min="14192" max="14192" width="5.28515625" style="103" bestFit="1" customWidth="1"/>
    <col min="14193" max="14193" width="5.28515625" style="103" customWidth="1"/>
    <col min="14194" max="14195" width="9.140625" style="103"/>
    <col min="14196" max="14196" width="6.5703125" style="103" customWidth="1"/>
    <col min="14197" max="14197" width="4.42578125" style="103" bestFit="1" customWidth="1"/>
    <col min="14198" max="14199" width="3.28515625" style="103" bestFit="1" customWidth="1"/>
    <col min="14200" max="14200" width="4.85546875" style="103" customWidth="1"/>
    <col min="14201" max="14201" width="6.5703125" style="103" customWidth="1"/>
    <col min="14202" max="14202" width="5.85546875" style="103" customWidth="1"/>
    <col min="14203" max="14203" width="7.5703125" style="103" customWidth="1"/>
    <col min="14204" max="14204" width="6" style="103" customWidth="1"/>
    <col min="14205" max="14205" width="4.85546875" style="103" customWidth="1"/>
    <col min="14206" max="14206" width="4.85546875" style="103" bestFit="1" customWidth="1"/>
    <col min="14207" max="14207" width="5.28515625" style="103" bestFit="1" customWidth="1"/>
    <col min="14208" max="14208" width="5.28515625" style="103" customWidth="1"/>
    <col min="14209" max="14210" width="9.140625" style="103"/>
    <col min="14211" max="14211" width="6.5703125" style="103" customWidth="1"/>
    <col min="14212" max="14212" width="4.42578125" style="103" bestFit="1" customWidth="1"/>
    <col min="14213" max="14214" width="3.28515625" style="103" bestFit="1" customWidth="1"/>
    <col min="14215" max="14215" width="4.85546875" style="103" customWidth="1"/>
    <col min="14216" max="14216" width="6.5703125" style="103" customWidth="1"/>
    <col min="14217" max="14217" width="5.85546875" style="103" customWidth="1"/>
    <col min="14218" max="14218" width="7.5703125" style="103" customWidth="1"/>
    <col min="14219" max="14219" width="6" style="103" customWidth="1"/>
    <col min="14220" max="14220" width="4.85546875" style="103" customWidth="1"/>
    <col min="14221" max="14221" width="4.85546875" style="103" bestFit="1" customWidth="1"/>
    <col min="14222" max="14222" width="5.28515625" style="103" bestFit="1" customWidth="1"/>
    <col min="14223" max="14223" width="5.28515625" style="103" customWidth="1"/>
    <col min="14224" max="14225" width="9.140625" style="103"/>
    <col min="14226" max="14226" width="6.5703125" style="103" customWidth="1"/>
    <col min="14227" max="14227" width="4.42578125" style="103" bestFit="1" customWidth="1"/>
    <col min="14228" max="14229" width="3.28515625" style="103" bestFit="1" customWidth="1"/>
    <col min="14230" max="14230" width="4.85546875" style="103" customWidth="1"/>
    <col min="14231" max="14231" width="6.5703125" style="103" customWidth="1"/>
    <col min="14232" max="14232" width="5.85546875" style="103" customWidth="1"/>
    <col min="14233" max="14233" width="7.5703125" style="103" customWidth="1"/>
    <col min="14234" max="14234" width="6" style="103" customWidth="1"/>
    <col min="14235" max="14235" width="4.85546875" style="103" customWidth="1"/>
    <col min="14236" max="14236" width="4.85546875" style="103" bestFit="1" customWidth="1"/>
    <col min="14237" max="14237" width="5.28515625" style="103" bestFit="1" customWidth="1"/>
    <col min="14238" max="14238" width="5.28515625" style="103" customWidth="1"/>
    <col min="14239" max="14310" width="9.140625" style="103"/>
    <col min="14311" max="14311" width="6.5703125" style="103" customWidth="1"/>
    <col min="14312" max="14312" width="4.42578125" style="103" bestFit="1" customWidth="1"/>
    <col min="14313" max="14314" width="3.28515625" style="103" bestFit="1" customWidth="1"/>
    <col min="14315" max="14315" width="4.85546875" style="103" customWidth="1"/>
    <col min="14316" max="14316" width="6.5703125" style="103" customWidth="1"/>
    <col min="14317" max="14317" width="5.85546875" style="103" customWidth="1"/>
    <col min="14318" max="14318" width="7.5703125" style="103" customWidth="1"/>
    <col min="14319" max="14319" width="6" style="103" customWidth="1"/>
    <col min="14320" max="14320" width="4.85546875" style="103" customWidth="1"/>
    <col min="14321" max="14321" width="4.85546875" style="103" bestFit="1" customWidth="1"/>
    <col min="14322" max="14322" width="5.28515625" style="103" bestFit="1" customWidth="1"/>
    <col min="14323" max="14323" width="6.28515625" style="103" customWidth="1"/>
    <col min="14324" max="14328" width="8.7109375" style="103" customWidth="1"/>
    <col min="14329" max="14329" width="6" style="103" customWidth="1"/>
    <col min="14330" max="14330" width="9.140625" style="103"/>
    <col min="14331" max="14331" width="24.140625" style="103" bestFit="1" customWidth="1"/>
    <col min="14332" max="14332" width="6.5703125" style="103" customWidth="1"/>
    <col min="14333" max="14333" width="4.42578125" style="103" bestFit="1" customWidth="1"/>
    <col min="14334" max="14335" width="3.28515625" style="103" bestFit="1" customWidth="1"/>
    <col min="14336" max="14336" width="4.85546875" style="103" customWidth="1"/>
    <col min="14337" max="14337" width="6.5703125" style="103" customWidth="1"/>
    <col min="14338" max="14338" width="5.85546875" style="103" customWidth="1"/>
    <col min="14339" max="14339" width="7.5703125" style="103" customWidth="1"/>
    <col min="14340" max="14340" width="6" style="103" customWidth="1"/>
    <col min="14341" max="14341" width="4.85546875" style="103" customWidth="1"/>
    <col min="14342" max="14342" width="4.85546875" style="103" bestFit="1" customWidth="1"/>
    <col min="14343" max="14343" width="5.28515625" style="103" bestFit="1" customWidth="1"/>
    <col min="14344" max="14344" width="5.28515625" style="103" customWidth="1"/>
    <col min="14345" max="14346" width="9.140625" style="103"/>
    <col min="14347" max="14347" width="6.5703125" style="103" customWidth="1"/>
    <col min="14348" max="14348" width="4.42578125" style="103" bestFit="1" customWidth="1"/>
    <col min="14349" max="14350" width="3.28515625" style="103" bestFit="1" customWidth="1"/>
    <col min="14351" max="14351" width="4.85546875" style="103" customWidth="1"/>
    <col min="14352" max="14352" width="6.5703125" style="103" customWidth="1"/>
    <col min="14353" max="14353" width="5.85546875" style="103" customWidth="1"/>
    <col min="14354" max="14354" width="7.5703125" style="103" customWidth="1"/>
    <col min="14355" max="14355" width="6" style="103" customWidth="1"/>
    <col min="14356" max="14356" width="4.85546875" style="103" customWidth="1"/>
    <col min="14357" max="14357" width="4.85546875" style="103" bestFit="1" customWidth="1"/>
    <col min="14358" max="14358" width="5.28515625" style="103" bestFit="1" customWidth="1"/>
    <col min="14359" max="14359" width="5.28515625" style="103" customWidth="1"/>
    <col min="14360" max="14361" width="9.140625" style="103"/>
    <col min="14362" max="14362" width="6.5703125" style="103" customWidth="1"/>
    <col min="14363" max="14363" width="4.42578125" style="103" bestFit="1" customWidth="1"/>
    <col min="14364" max="14365" width="3.28515625" style="103" bestFit="1" customWidth="1"/>
    <col min="14366" max="14366" width="4.85546875" style="103" customWidth="1"/>
    <col min="14367" max="14367" width="6.5703125" style="103" customWidth="1"/>
    <col min="14368" max="14368" width="5.85546875" style="103" customWidth="1"/>
    <col min="14369" max="14369" width="7.5703125" style="103" customWidth="1"/>
    <col min="14370" max="14370" width="6" style="103" customWidth="1"/>
    <col min="14371" max="14371" width="4.85546875" style="103" customWidth="1"/>
    <col min="14372" max="14372" width="4.85546875" style="103" bestFit="1" customWidth="1"/>
    <col min="14373" max="14373" width="5.28515625" style="103" bestFit="1" customWidth="1"/>
    <col min="14374" max="14374" width="5.28515625" style="103" customWidth="1"/>
    <col min="14375" max="14376" width="9.140625" style="103"/>
    <col min="14377" max="14377" width="6.5703125" style="103" customWidth="1"/>
    <col min="14378" max="14378" width="4.42578125" style="103" bestFit="1" customWidth="1"/>
    <col min="14379" max="14380" width="3.28515625" style="103" bestFit="1" customWidth="1"/>
    <col min="14381" max="14381" width="4.85546875" style="103" customWidth="1"/>
    <col min="14382" max="14382" width="6.5703125" style="103" customWidth="1"/>
    <col min="14383" max="14383" width="5.85546875" style="103" customWidth="1"/>
    <col min="14384" max="14384" width="7.5703125" style="103" customWidth="1"/>
    <col min="14385" max="14385" width="6" style="103" customWidth="1"/>
    <col min="14386" max="14386" width="4.85546875" style="103" customWidth="1"/>
    <col min="14387" max="14387" width="4.85546875" style="103" bestFit="1" customWidth="1"/>
    <col min="14388" max="14388" width="5.28515625" style="103" bestFit="1" customWidth="1"/>
    <col min="14389" max="14389" width="5.28515625" style="103" customWidth="1"/>
    <col min="14390" max="14391" width="9.140625" style="103"/>
    <col min="14392" max="14392" width="6.5703125" style="103" customWidth="1"/>
    <col min="14393" max="14393" width="4.42578125" style="103" bestFit="1" customWidth="1"/>
    <col min="14394" max="14395" width="3.28515625" style="103" bestFit="1" customWidth="1"/>
    <col min="14396" max="14396" width="4.85546875" style="103" customWidth="1"/>
    <col min="14397" max="14397" width="6.5703125" style="103" customWidth="1"/>
    <col min="14398" max="14398" width="5.85546875" style="103" customWidth="1"/>
    <col min="14399" max="14399" width="7.5703125" style="103" customWidth="1"/>
    <col min="14400" max="14400" width="6" style="103" customWidth="1"/>
    <col min="14401" max="14401" width="4.85546875" style="103" customWidth="1"/>
    <col min="14402" max="14402" width="4.85546875" style="103" bestFit="1" customWidth="1"/>
    <col min="14403" max="14403" width="5.28515625" style="103" bestFit="1" customWidth="1"/>
    <col min="14404" max="14404" width="5.28515625" style="103" customWidth="1"/>
    <col min="14405" max="14406" width="9.140625" style="103"/>
    <col min="14407" max="14407" width="6.5703125" style="103" customWidth="1"/>
    <col min="14408" max="14408" width="4.42578125" style="103" bestFit="1" customWidth="1"/>
    <col min="14409" max="14410" width="3.28515625" style="103" bestFit="1" customWidth="1"/>
    <col min="14411" max="14411" width="4.85546875" style="103" customWidth="1"/>
    <col min="14412" max="14412" width="6.5703125" style="103" customWidth="1"/>
    <col min="14413" max="14413" width="5.85546875" style="103" customWidth="1"/>
    <col min="14414" max="14414" width="7.5703125" style="103" customWidth="1"/>
    <col min="14415" max="14415" width="6" style="103" customWidth="1"/>
    <col min="14416" max="14416" width="4.85546875" style="103" customWidth="1"/>
    <col min="14417" max="14417" width="4.85546875" style="103" bestFit="1" customWidth="1"/>
    <col min="14418" max="14418" width="5.28515625" style="103" bestFit="1" customWidth="1"/>
    <col min="14419" max="14419" width="5.28515625" style="103" customWidth="1"/>
    <col min="14420" max="14421" width="9.140625" style="103"/>
    <col min="14422" max="14422" width="6.5703125" style="103" customWidth="1"/>
    <col min="14423" max="14423" width="4.42578125" style="103" bestFit="1" customWidth="1"/>
    <col min="14424" max="14425" width="3.28515625" style="103" bestFit="1" customWidth="1"/>
    <col min="14426" max="14426" width="4.85546875" style="103" customWidth="1"/>
    <col min="14427" max="14427" width="6.5703125" style="103" customWidth="1"/>
    <col min="14428" max="14428" width="5.85546875" style="103" customWidth="1"/>
    <col min="14429" max="14429" width="7.5703125" style="103" customWidth="1"/>
    <col min="14430" max="14430" width="6" style="103" customWidth="1"/>
    <col min="14431" max="14431" width="4.85546875" style="103" customWidth="1"/>
    <col min="14432" max="14432" width="4.85546875" style="103" bestFit="1" customWidth="1"/>
    <col min="14433" max="14433" width="5.28515625" style="103" bestFit="1" customWidth="1"/>
    <col min="14434" max="14434" width="5.28515625" style="103" customWidth="1"/>
    <col min="14435" max="14436" width="9.140625" style="103"/>
    <col min="14437" max="14437" width="6.5703125" style="103" customWidth="1"/>
    <col min="14438" max="14438" width="4.42578125" style="103" bestFit="1" customWidth="1"/>
    <col min="14439" max="14440" width="3.28515625" style="103" bestFit="1" customWidth="1"/>
    <col min="14441" max="14441" width="4.85546875" style="103" customWidth="1"/>
    <col min="14442" max="14442" width="6.5703125" style="103" customWidth="1"/>
    <col min="14443" max="14443" width="5.85546875" style="103" customWidth="1"/>
    <col min="14444" max="14444" width="7.5703125" style="103" customWidth="1"/>
    <col min="14445" max="14445" width="6" style="103" customWidth="1"/>
    <col min="14446" max="14446" width="4.85546875" style="103" customWidth="1"/>
    <col min="14447" max="14447" width="4.85546875" style="103" bestFit="1" customWidth="1"/>
    <col min="14448" max="14448" width="5.28515625" style="103" bestFit="1" customWidth="1"/>
    <col min="14449" max="14449" width="5.28515625" style="103" customWidth="1"/>
    <col min="14450" max="14451" width="9.140625" style="103"/>
    <col min="14452" max="14452" width="6.5703125" style="103" customWidth="1"/>
    <col min="14453" max="14453" width="4.42578125" style="103" bestFit="1" customWidth="1"/>
    <col min="14454" max="14455" width="3.28515625" style="103" bestFit="1" customWidth="1"/>
    <col min="14456" max="14456" width="4.85546875" style="103" customWidth="1"/>
    <col min="14457" max="14457" width="6.5703125" style="103" customWidth="1"/>
    <col min="14458" max="14458" width="5.85546875" style="103" customWidth="1"/>
    <col min="14459" max="14459" width="7.5703125" style="103" customWidth="1"/>
    <col min="14460" max="14460" width="6" style="103" customWidth="1"/>
    <col min="14461" max="14461" width="4.85546875" style="103" customWidth="1"/>
    <col min="14462" max="14462" width="4.85546875" style="103" bestFit="1" customWidth="1"/>
    <col min="14463" max="14463" width="5.28515625" style="103" bestFit="1" customWidth="1"/>
    <col min="14464" max="14464" width="5.28515625" style="103" customWidth="1"/>
    <col min="14465" max="14466" width="9.140625" style="103"/>
    <col min="14467" max="14467" width="6.5703125" style="103" customWidth="1"/>
    <col min="14468" max="14468" width="4.42578125" style="103" bestFit="1" customWidth="1"/>
    <col min="14469" max="14470" width="3.28515625" style="103" bestFit="1" customWidth="1"/>
    <col min="14471" max="14471" width="4.85546875" style="103" customWidth="1"/>
    <col min="14472" max="14472" width="6.5703125" style="103" customWidth="1"/>
    <col min="14473" max="14473" width="5.85546875" style="103" customWidth="1"/>
    <col min="14474" max="14474" width="7.5703125" style="103" customWidth="1"/>
    <col min="14475" max="14475" width="6" style="103" customWidth="1"/>
    <col min="14476" max="14476" width="4.85546875" style="103" customWidth="1"/>
    <col min="14477" max="14477" width="4.85546875" style="103" bestFit="1" customWidth="1"/>
    <col min="14478" max="14478" width="5.28515625" style="103" bestFit="1" customWidth="1"/>
    <col min="14479" max="14479" width="5.28515625" style="103" customWidth="1"/>
    <col min="14480" max="14481" width="9.140625" style="103"/>
    <col min="14482" max="14482" width="6.5703125" style="103" customWidth="1"/>
    <col min="14483" max="14483" width="4.42578125" style="103" bestFit="1" customWidth="1"/>
    <col min="14484" max="14485" width="3.28515625" style="103" bestFit="1" customWidth="1"/>
    <col min="14486" max="14486" width="4.85546875" style="103" customWidth="1"/>
    <col min="14487" max="14487" width="6.5703125" style="103" customWidth="1"/>
    <col min="14488" max="14488" width="5.85546875" style="103" customWidth="1"/>
    <col min="14489" max="14489" width="7.5703125" style="103" customWidth="1"/>
    <col min="14490" max="14490" width="6" style="103" customWidth="1"/>
    <col min="14491" max="14491" width="4.85546875" style="103" customWidth="1"/>
    <col min="14492" max="14492" width="4.85546875" style="103" bestFit="1" customWidth="1"/>
    <col min="14493" max="14493" width="5.28515625" style="103" bestFit="1" customWidth="1"/>
    <col min="14494" max="14494" width="5.28515625" style="103" customWidth="1"/>
    <col min="14495" max="14566" width="9.140625" style="103"/>
    <col min="14567" max="14567" width="6.5703125" style="103" customWidth="1"/>
    <col min="14568" max="14568" width="4.42578125" style="103" bestFit="1" customWidth="1"/>
    <col min="14569" max="14570" width="3.28515625" style="103" bestFit="1" customWidth="1"/>
    <col min="14571" max="14571" width="4.85546875" style="103" customWidth="1"/>
    <col min="14572" max="14572" width="6.5703125" style="103" customWidth="1"/>
    <col min="14573" max="14573" width="5.85546875" style="103" customWidth="1"/>
    <col min="14574" max="14574" width="7.5703125" style="103" customWidth="1"/>
    <col min="14575" max="14575" width="6" style="103" customWidth="1"/>
    <col min="14576" max="14576" width="4.85546875" style="103" customWidth="1"/>
    <col min="14577" max="14577" width="4.85546875" style="103" bestFit="1" customWidth="1"/>
    <col min="14578" max="14578" width="5.28515625" style="103" bestFit="1" customWidth="1"/>
    <col min="14579" max="14579" width="6.28515625" style="103" customWidth="1"/>
    <col min="14580" max="14584" width="8.7109375" style="103" customWidth="1"/>
    <col min="14585" max="14585" width="6" style="103" customWidth="1"/>
    <col min="14586" max="14586" width="9.140625" style="103"/>
    <col min="14587" max="14587" width="24.140625" style="103" bestFit="1" customWidth="1"/>
    <col min="14588" max="14588" width="6.5703125" style="103" customWidth="1"/>
    <col min="14589" max="14589" width="4.42578125" style="103" bestFit="1" customWidth="1"/>
    <col min="14590" max="14591" width="3.28515625" style="103" bestFit="1" customWidth="1"/>
    <col min="14592" max="14592" width="4.85546875" style="103" customWidth="1"/>
    <col min="14593" max="14593" width="6.5703125" style="103" customWidth="1"/>
    <col min="14594" max="14594" width="5.85546875" style="103" customWidth="1"/>
    <col min="14595" max="14595" width="7.5703125" style="103" customWidth="1"/>
    <col min="14596" max="14596" width="6" style="103" customWidth="1"/>
    <col min="14597" max="14597" width="4.85546875" style="103" customWidth="1"/>
    <col min="14598" max="14598" width="4.85546875" style="103" bestFit="1" customWidth="1"/>
    <col min="14599" max="14599" width="5.28515625" style="103" bestFit="1" customWidth="1"/>
    <col min="14600" max="14600" width="5.28515625" style="103" customWidth="1"/>
    <col min="14601" max="14602" width="9.140625" style="103"/>
    <col min="14603" max="14603" width="6.5703125" style="103" customWidth="1"/>
    <col min="14604" max="14604" width="4.42578125" style="103" bestFit="1" customWidth="1"/>
    <col min="14605" max="14606" width="3.28515625" style="103" bestFit="1" customWidth="1"/>
    <col min="14607" max="14607" width="4.85546875" style="103" customWidth="1"/>
    <col min="14608" max="14608" width="6.5703125" style="103" customWidth="1"/>
    <col min="14609" max="14609" width="5.85546875" style="103" customWidth="1"/>
    <col min="14610" max="14610" width="7.5703125" style="103" customWidth="1"/>
    <col min="14611" max="14611" width="6" style="103" customWidth="1"/>
    <col min="14612" max="14612" width="4.85546875" style="103" customWidth="1"/>
    <col min="14613" max="14613" width="4.85546875" style="103" bestFit="1" customWidth="1"/>
    <col min="14614" max="14614" width="5.28515625" style="103" bestFit="1" customWidth="1"/>
    <col min="14615" max="14615" width="5.28515625" style="103" customWidth="1"/>
    <col min="14616" max="14617" width="9.140625" style="103"/>
    <col min="14618" max="14618" width="6.5703125" style="103" customWidth="1"/>
    <col min="14619" max="14619" width="4.42578125" style="103" bestFit="1" customWidth="1"/>
    <col min="14620" max="14621" width="3.28515625" style="103" bestFit="1" customWidth="1"/>
    <col min="14622" max="14622" width="4.85546875" style="103" customWidth="1"/>
    <col min="14623" max="14623" width="6.5703125" style="103" customWidth="1"/>
    <col min="14624" max="14624" width="5.85546875" style="103" customWidth="1"/>
    <col min="14625" max="14625" width="7.5703125" style="103" customWidth="1"/>
    <col min="14626" max="14626" width="6" style="103" customWidth="1"/>
    <col min="14627" max="14627" width="4.85546875" style="103" customWidth="1"/>
    <col min="14628" max="14628" width="4.85546875" style="103" bestFit="1" customWidth="1"/>
    <col min="14629" max="14629" width="5.28515625" style="103" bestFit="1" customWidth="1"/>
    <col min="14630" max="14630" width="5.28515625" style="103" customWidth="1"/>
    <col min="14631" max="14632" width="9.140625" style="103"/>
    <col min="14633" max="14633" width="6.5703125" style="103" customWidth="1"/>
    <col min="14634" max="14634" width="4.42578125" style="103" bestFit="1" customWidth="1"/>
    <col min="14635" max="14636" width="3.28515625" style="103" bestFit="1" customWidth="1"/>
    <col min="14637" max="14637" width="4.85546875" style="103" customWidth="1"/>
    <col min="14638" max="14638" width="6.5703125" style="103" customWidth="1"/>
    <col min="14639" max="14639" width="5.85546875" style="103" customWidth="1"/>
    <col min="14640" max="14640" width="7.5703125" style="103" customWidth="1"/>
    <col min="14641" max="14641" width="6" style="103" customWidth="1"/>
    <col min="14642" max="14642" width="4.85546875" style="103" customWidth="1"/>
    <col min="14643" max="14643" width="4.85546875" style="103" bestFit="1" customWidth="1"/>
    <col min="14644" max="14644" width="5.28515625" style="103" bestFit="1" customWidth="1"/>
    <col min="14645" max="14645" width="5.28515625" style="103" customWidth="1"/>
    <col min="14646" max="14647" width="9.140625" style="103"/>
    <col min="14648" max="14648" width="6.5703125" style="103" customWidth="1"/>
    <col min="14649" max="14649" width="4.42578125" style="103" bestFit="1" customWidth="1"/>
    <col min="14650" max="14651" width="3.28515625" style="103" bestFit="1" customWidth="1"/>
    <col min="14652" max="14652" width="4.85546875" style="103" customWidth="1"/>
    <col min="14653" max="14653" width="6.5703125" style="103" customWidth="1"/>
    <col min="14654" max="14654" width="5.85546875" style="103" customWidth="1"/>
    <col min="14655" max="14655" width="7.5703125" style="103" customWidth="1"/>
    <col min="14656" max="14656" width="6" style="103" customWidth="1"/>
    <col min="14657" max="14657" width="4.85546875" style="103" customWidth="1"/>
    <col min="14658" max="14658" width="4.85546875" style="103" bestFit="1" customWidth="1"/>
    <col min="14659" max="14659" width="5.28515625" style="103" bestFit="1" customWidth="1"/>
    <col min="14660" max="14660" width="5.28515625" style="103" customWidth="1"/>
    <col min="14661" max="14662" width="9.140625" style="103"/>
    <col min="14663" max="14663" width="6.5703125" style="103" customWidth="1"/>
    <col min="14664" max="14664" width="4.42578125" style="103" bestFit="1" customWidth="1"/>
    <col min="14665" max="14666" width="3.28515625" style="103" bestFit="1" customWidth="1"/>
    <col min="14667" max="14667" width="4.85546875" style="103" customWidth="1"/>
    <col min="14668" max="14668" width="6.5703125" style="103" customWidth="1"/>
    <col min="14669" max="14669" width="5.85546875" style="103" customWidth="1"/>
    <col min="14670" max="14670" width="7.5703125" style="103" customWidth="1"/>
    <col min="14671" max="14671" width="6" style="103" customWidth="1"/>
    <col min="14672" max="14672" width="4.85546875" style="103" customWidth="1"/>
    <col min="14673" max="14673" width="4.85546875" style="103" bestFit="1" customWidth="1"/>
    <col min="14674" max="14674" width="5.28515625" style="103" bestFit="1" customWidth="1"/>
    <col min="14675" max="14675" width="5.28515625" style="103" customWidth="1"/>
    <col min="14676" max="14677" width="9.140625" style="103"/>
    <col min="14678" max="14678" width="6.5703125" style="103" customWidth="1"/>
    <col min="14679" max="14679" width="4.42578125" style="103" bestFit="1" customWidth="1"/>
    <col min="14680" max="14681" width="3.28515625" style="103" bestFit="1" customWidth="1"/>
    <col min="14682" max="14682" width="4.85546875" style="103" customWidth="1"/>
    <col min="14683" max="14683" width="6.5703125" style="103" customWidth="1"/>
    <col min="14684" max="14684" width="5.85546875" style="103" customWidth="1"/>
    <col min="14685" max="14685" width="7.5703125" style="103" customWidth="1"/>
    <col min="14686" max="14686" width="6" style="103" customWidth="1"/>
    <col min="14687" max="14687" width="4.85546875" style="103" customWidth="1"/>
    <col min="14688" max="14688" width="4.85546875" style="103" bestFit="1" customWidth="1"/>
    <col min="14689" max="14689" width="5.28515625" style="103" bestFit="1" customWidth="1"/>
    <col min="14690" max="14690" width="5.28515625" style="103" customWidth="1"/>
    <col min="14691" max="14692" width="9.140625" style="103"/>
    <col min="14693" max="14693" width="6.5703125" style="103" customWidth="1"/>
    <col min="14694" max="14694" width="4.42578125" style="103" bestFit="1" customWidth="1"/>
    <col min="14695" max="14696" width="3.28515625" style="103" bestFit="1" customWidth="1"/>
    <col min="14697" max="14697" width="4.85546875" style="103" customWidth="1"/>
    <col min="14698" max="14698" width="6.5703125" style="103" customWidth="1"/>
    <col min="14699" max="14699" width="5.85546875" style="103" customWidth="1"/>
    <col min="14700" max="14700" width="7.5703125" style="103" customWidth="1"/>
    <col min="14701" max="14701" width="6" style="103" customWidth="1"/>
    <col min="14702" max="14702" width="4.85546875" style="103" customWidth="1"/>
    <col min="14703" max="14703" width="4.85546875" style="103" bestFit="1" customWidth="1"/>
    <col min="14704" max="14704" width="5.28515625" style="103" bestFit="1" customWidth="1"/>
    <col min="14705" max="14705" width="5.28515625" style="103" customWidth="1"/>
    <col min="14706" max="14707" width="9.140625" style="103"/>
    <col min="14708" max="14708" width="6.5703125" style="103" customWidth="1"/>
    <col min="14709" max="14709" width="4.42578125" style="103" bestFit="1" customWidth="1"/>
    <col min="14710" max="14711" width="3.28515625" style="103" bestFit="1" customWidth="1"/>
    <col min="14712" max="14712" width="4.85546875" style="103" customWidth="1"/>
    <col min="14713" max="14713" width="6.5703125" style="103" customWidth="1"/>
    <col min="14714" max="14714" width="5.85546875" style="103" customWidth="1"/>
    <col min="14715" max="14715" width="7.5703125" style="103" customWidth="1"/>
    <col min="14716" max="14716" width="6" style="103" customWidth="1"/>
    <col min="14717" max="14717" width="4.85546875" style="103" customWidth="1"/>
    <col min="14718" max="14718" width="4.85546875" style="103" bestFit="1" customWidth="1"/>
    <col min="14719" max="14719" width="5.28515625" style="103" bestFit="1" customWidth="1"/>
    <col min="14720" max="14720" width="5.28515625" style="103" customWidth="1"/>
    <col min="14721" max="14722" width="9.140625" style="103"/>
    <col min="14723" max="14723" width="6.5703125" style="103" customWidth="1"/>
    <col min="14724" max="14724" width="4.42578125" style="103" bestFit="1" customWidth="1"/>
    <col min="14725" max="14726" width="3.28515625" style="103" bestFit="1" customWidth="1"/>
    <col min="14727" max="14727" width="4.85546875" style="103" customWidth="1"/>
    <col min="14728" max="14728" width="6.5703125" style="103" customWidth="1"/>
    <col min="14729" max="14729" width="5.85546875" style="103" customWidth="1"/>
    <col min="14730" max="14730" width="7.5703125" style="103" customWidth="1"/>
    <col min="14731" max="14731" width="6" style="103" customWidth="1"/>
    <col min="14732" max="14732" width="4.85546875" style="103" customWidth="1"/>
    <col min="14733" max="14733" width="4.85546875" style="103" bestFit="1" customWidth="1"/>
    <col min="14734" max="14734" width="5.28515625" style="103" bestFit="1" customWidth="1"/>
    <col min="14735" max="14735" width="5.28515625" style="103" customWidth="1"/>
    <col min="14736" max="14737" width="9.140625" style="103"/>
    <col min="14738" max="14738" width="6.5703125" style="103" customWidth="1"/>
    <col min="14739" max="14739" width="4.42578125" style="103" bestFit="1" customWidth="1"/>
    <col min="14740" max="14741" width="3.28515625" style="103" bestFit="1" customWidth="1"/>
    <col min="14742" max="14742" width="4.85546875" style="103" customWidth="1"/>
    <col min="14743" max="14743" width="6.5703125" style="103" customWidth="1"/>
    <col min="14744" max="14744" width="5.85546875" style="103" customWidth="1"/>
    <col min="14745" max="14745" width="7.5703125" style="103" customWidth="1"/>
    <col min="14746" max="14746" width="6" style="103" customWidth="1"/>
    <col min="14747" max="14747" width="4.85546875" style="103" customWidth="1"/>
    <col min="14748" max="14748" width="4.85546875" style="103" bestFit="1" customWidth="1"/>
    <col min="14749" max="14749" width="5.28515625" style="103" bestFit="1" customWidth="1"/>
    <col min="14750" max="14750" width="5.28515625" style="103" customWidth="1"/>
    <col min="14751" max="14822" width="9.140625" style="103"/>
    <col min="14823" max="14823" width="6.5703125" style="103" customWidth="1"/>
    <col min="14824" max="14824" width="4.42578125" style="103" bestFit="1" customWidth="1"/>
    <col min="14825" max="14826" width="3.28515625" style="103" bestFit="1" customWidth="1"/>
    <col min="14827" max="14827" width="4.85546875" style="103" customWidth="1"/>
    <col min="14828" max="14828" width="6.5703125" style="103" customWidth="1"/>
    <col min="14829" max="14829" width="5.85546875" style="103" customWidth="1"/>
    <col min="14830" max="14830" width="7.5703125" style="103" customWidth="1"/>
    <col min="14831" max="14831" width="6" style="103" customWidth="1"/>
    <col min="14832" max="14832" width="4.85546875" style="103" customWidth="1"/>
    <col min="14833" max="14833" width="4.85546875" style="103" bestFit="1" customWidth="1"/>
    <col min="14834" max="14834" width="5.28515625" style="103" bestFit="1" customWidth="1"/>
    <col min="14835" max="14835" width="6.28515625" style="103" customWidth="1"/>
    <col min="14836" max="14840" width="8.7109375" style="103" customWidth="1"/>
    <col min="14841" max="14841" width="6" style="103" customWidth="1"/>
    <col min="14842" max="14842" width="9.140625" style="103"/>
    <col min="14843" max="14843" width="24.140625" style="103" bestFit="1" customWidth="1"/>
    <col min="14844" max="14844" width="6.5703125" style="103" customWidth="1"/>
    <col min="14845" max="14845" width="4.42578125" style="103" bestFit="1" customWidth="1"/>
    <col min="14846" max="14847" width="3.28515625" style="103" bestFit="1" customWidth="1"/>
    <col min="14848" max="14848" width="4.85546875" style="103" customWidth="1"/>
    <col min="14849" max="14849" width="6.5703125" style="103" customWidth="1"/>
    <col min="14850" max="14850" width="5.85546875" style="103" customWidth="1"/>
    <col min="14851" max="14851" width="7.5703125" style="103" customWidth="1"/>
    <col min="14852" max="14852" width="6" style="103" customWidth="1"/>
    <col min="14853" max="14853" width="4.85546875" style="103" customWidth="1"/>
    <col min="14854" max="14854" width="4.85546875" style="103" bestFit="1" customWidth="1"/>
    <col min="14855" max="14855" width="5.28515625" style="103" bestFit="1" customWidth="1"/>
    <col min="14856" max="14856" width="5.28515625" style="103" customWidth="1"/>
    <col min="14857" max="14858" width="9.140625" style="103"/>
    <col min="14859" max="14859" width="6.5703125" style="103" customWidth="1"/>
    <col min="14860" max="14860" width="4.42578125" style="103" bestFit="1" customWidth="1"/>
    <col min="14861" max="14862" width="3.28515625" style="103" bestFit="1" customWidth="1"/>
    <col min="14863" max="14863" width="4.85546875" style="103" customWidth="1"/>
    <col min="14864" max="14864" width="6.5703125" style="103" customWidth="1"/>
    <col min="14865" max="14865" width="5.85546875" style="103" customWidth="1"/>
    <col min="14866" max="14866" width="7.5703125" style="103" customWidth="1"/>
    <col min="14867" max="14867" width="6" style="103" customWidth="1"/>
    <col min="14868" max="14868" width="4.85546875" style="103" customWidth="1"/>
    <col min="14869" max="14869" width="4.85546875" style="103" bestFit="1" customWidth="1"/>
    <col min="14870" max="14870" width="5.28515625" style="103" bestFit="1" customWidth="1"/>
    <col min="14871" max="14871" width="5.28515625" style="103" customWidth="1"/>
    <col min="14872" max="14873" width="9.140625" style="103"/>
    <col min="14874" max="14874" width="6.5703125" style="103" customWidth="1"/>
    <col min="14875" max="14875" width="4.42578125" style="103" bestFit="1" customWidth="1"/>
    <col min="14876" max="14877" width="3.28515625" style="103" bestFit="1" customWidth="1"/>
    <col min="14878" max="14878" width="4.85546875" style="103" customWidth="1"/>
    <col min="14879" max="14879" width="6.5703125" style="103" customWidth="1"/>
    <col min="14880" max="14880" width="5.85546875" style="103" customWidth="1"/>
    <col min="14881" max="14881" width="7.5703125" style="103" customWidth="1"/>
    <col min="14882" max="14882" width="6" style="103" customWidth="1"/>
    <col min="14883" max="14883" width="4.85546875" style="103" customWidth="1"/>
    <col min="14884" max="14884" width="4.85546875" style="103" bestFit="1" customWidth="1"/>
    <col min="14885" max="14885" width="5.28515625" style="103" bestFit="1" customWidth="1"/>
    <col min="14886" max="14886" width="5.28515625" style="103" customWidth="1"/>
    <col min="14887" max="14888" width="9.140625" style="103"/>
    <col min="14889" max="14889" width="6.5703125" style="103" customWidth="1"/>
    <col min="14890" max="14890" width="4.42578125" style="103" bestFit="1" customWidth="1"/>
    <col min="14891" max="14892" width="3.28515625" style="103" bestFit="1" customWidth="1"/>
    <col min="14893" max="14893" width="4.85546875" style="103" customWidth="1"/>
    <col min="14894" max="14894" width="6.5703125" style="103" customWidth="1"/>
    <col min="14895" max="14895" width="5.85546875" style="103" customWidth="1"/>
    <col min="14896" max="14896" width="7.5703125" style="103" customWidth="1"/>
    <col min="14897" max="14897" width="6" style="103" customWidth="1"/>
    <col min="14898" max="14898" width="4.85546875" style="103" customWidth="1"/>
    <col min="14899" max="14899" width="4.85546875" style="103" bestFit="1" customWidth="1"/>
    <col min="14900" max="14900" width="5.28515625" style="103" bestFit="1" customWidth="1"/>
    <col min="14901" max="14901" width="5.28515625" style="103" customWidth="1"/>
    <col min="14902" max="14903" width="9.140625" style="103"/>
    <col min="14904" max="14904" width="6.5703125" style="103" customWidth="1"/>
    <col min="14905" max="14905" width="4.42578125" style="103" bestFit="1" customWidth="1"/>
    <col min="14906" max="14907" width="3.28515625" style="103" bestFit="1" customWidth="1"/>
    <col min="14908" max="14908" width="4.85546875" style="103" customWidth="1"/>
    <col min="14909" max="14909" width="6.5703125" style="103" customWidth="1"/>
    <col min="14910" max="14910" width="5.85546875" style="103" customWidth="1"/>
    <col min="14911" max="14911" width="7.5703125" style="103" customWidth="1"/>
    <col min="14912" max="14912" width="6" style="103" customWidth="1"/>
    <col min="14913" max="14913" width="4.85546875" style="103" customWidth="1"/>
    <col min="14914" max="14914" width="4.85546875" style="103" bestFit="1" customWidth="1"/>
    <col min="14915" max="14915" width="5.28515625" style="103" bestFit="1" customWidth="1"/>
    <col min="14916" max="14916" width="5.28515625" style="103" customWidth="1"/>
    <col min="14917" max="14918" width="9.140625" style="103"/>
    <col min="14919" max="14919" width="6.5703125" style="103" customWidth="1"/>
    <col min="14920" max="14920" width="4.42578125" style="103" bestFit="1" customWidth="1"/>
    <col min="14921" max="14922" width="3.28515625" style="103" bestFit="1" customWidth="1"/>
    <col min="14923" max="14923" width="4.85546875" style="103" customWidth="1"/>
    <col min="14924" max="14924" width="6.5703125" style="103" customWidth="1"/>
    <col min="14925" max="14925" width="5.85546875" style="103" customWidth="1"/>
    <col min="14926" max="14926" width="7.5703125" style="103" customWidth="1"/>
    <col min="14927" max="14927" width="6" style="103" customWidth="1"/>
    <col min="14928" max="14928" width="4.85546875" style="103" customWidth="1"/>
    <col min="14929" max="14929" width="4.85546875" style="103" bestFit="1" customWidth="1"/>
    <col min="14930" max="14930" width="5.28515625" style="103" bestFit="1" customWidth="1"/>
    <col min="14931" max="14931" width="5.28515625" style="103" customWidth="1"/>
    <col min="14932" max="14933" width="9.140625" style="103"/>
    <col min="14934" max="14934" width="6.5703125" style="103" customWidth="1"/>
    <col min="14935" max="14935" width="4.42578125" style="103" bestFit="1" customWidth="1"/>
    <col min="14936" max="14937" width="3.28515625" style="103" bestFit="1" customWidth="1"/>
    <col min="14938" max="14938" width="4.85546875" style="103" customWidth="1"/>
    <col min="14939" max="14939" width="6.5703125" style="103" customWidth="1"/>
    <col min="14940" max="14940" width="5.85546875" style="103" customWidth="1"/>
    <col min="14941" max="14941" width="7.5703125" style="103" customWidth="1"/>
    <col min="14942" max="14942" width="6" style="103" customWidth="1"/>
    <col min="14943" max="14943" width="4.85546875" style="103" customWidth="1"/>
    <col min="14944" max="14944" width="4.85546875" style="103" bestFit="1" customWidth="1"/>
    <col min="14945" max="14945" width="5.28515625" style="103" bestFit="1" customWidth="1"/>
    <col min="14946" max="14946" width="5.28515625" style="103" customWidth="1"/>
    <col min="14947" max="14948" width="9.140625" style="103"/>
    <col min="14949" max="14949" width="6.5703125" style="103" customWidth="1"/>
    <col min="14950" max="14950" width="4.42578125" style="103" bestFit="1" customWidth="1"/>
    <col min="14951" max="14952" width="3.28515625" style="103" bestFit="1" customWidth="1"/>
    <col min="14953" max="14953" width="4.85546875" style="103" customWidth="1"/>
    <col min="14954" max="14954" width="6.5703125" style="103" customWidth="1"/>
    <col min="14955" max="14955" width="5.85546875" style="103" customWidth="1"/>
    <col min="14956" max="14956" width="7.5703125" style="103" customWidth="1"/>
    <col min="14957" max="14957" width="6" style="103" customWidth="1"/>
    <col min="14958" max="14958" width="4.85546875" style="103" customWidth="1"/>
    <col min="14959" max="14959" width="4.85546875" style="103" bestFit="1" customWidth="1"/>
    <col min="14960" max="14960" width="5.28515625" style="103" bestFit="1" customWidth="1"/>
    <col min="14961" max="14961" width="5.28515625" style="103" customWidth="1"/>
    <col min="14962" max="14963" width="9.140625" style="103"/>
    <col min="14964" max="14964" width="6.5703125" style="103" customWidth="1"/>
    <col min="14965" max="14965" width="4.42578125" style="103" bestFit="1" customWidth="1"/>
    <col min="14966" max="14967" width="3.28515625" style="103" bestFit="1" customWidth="1"/>
    <col min="14968" max="14968" width="4.85546875" style="103" customWidth="1"/>
    <col min="14969" max="14969" width="6.5703125" style="103" customWidth="1"/>
    <col min="14970" max="14970" width="5.85546875" style="103" customWidth="1"/>
    <col min="14971" max="14971" width="7.5703125" style="103" customWidth="1"/>
    <col min="14972" max="14972" width="6" style="103" customWidth="1"/>
    <col min="14973" max="14973" width="4.85546875" style="103" customWidth="1"/>
    <col min="14974" max="14974" width="4.85546875" style="103" bestFit="1" customWidth="1"/>
    <col min="14975" max="14975" width="5.28515625" style="103" bestFit="1" customWidth="1"/>
    <col min="14976" max="14976" width="5.28515625" style="103" customWidth="1"/>
    <col min="14977" max="14978" width="9.140625" style="103"/>
    <col min="14979" max="14979" width="6.5703125" style="103" customWidth="1"/>
    <col min="14980" max="14980" width="4.42578125" style="103" bestFit="1" customWidth="1"/>
    <col min="14981" max="14982" width="3.28515625" style="103" bestFit="1" customWidth="1"/>
    <col min="14983" max="14983" width="4.85546875" style="103" customWidth="1"/>
    <col min="14984" max="14984" width="6.5703125" style="103" customWidth="1"/>
    <col min="14985" max="14985" width="5.85546875" style="103" customWidth="1"/>
    <col min="14986" max="14986" width="7.5703125" style="103" customWidth="1"/>
    <col min="14987" max="14987" width="6" style="103" customWidth="1"/>
    <col min="14988" max="14988" width="4.85546875" style="103" customWidth="1"/>
    <col min="14989" max="14989" width="4.85546875" style="103" bestFit="1" customWidth="1"/>
    <col min="14990" max="14990" width="5.28515625" style="103" bestFit="1" customWidth="1"/>
    <col min="14991" max="14991" width="5.28515625" style="103" customWidth="1"/>
    <col min="14992" max="14993" width="9.140625" style="103"/>
    <col min="14994" max="14994" width="6.5703125" style="103" customWidth="1"/>
    <col min="14995" max="14995" width="4.42578125" style="103" bestFit="1" customWidth="1"/>
    <col min="14996" max="14997" width="3.28515625" style="103" bestFit="1" customWidth="1"/>
    <col min="14998" max="14998" width="4.85546875" style="103" customWidth="1"/>
    <col min="14999" max="14999" width="6.5703125" style="103" customWidth="1"/>
    <col min="15000" max="15000" width="5.85546875" style="103" customWidth="1"/>
    <col min="15001" max="15001" width="7.5703125" style="103" customWidth="1"/>
    <col min="15002" max="15002" width="6" style="103" customWidth="1"/>
    <col min="15003" max="15003" width="4.85546875" style="103" customWidth="1"/>
    <col min="15004" max="15004" width="4.85546875" style="103" bestFit="1" customWidth="1"/>
    <col min="15005" max="15005" width="5.28515625" style="103" bestFit="1" customWidth="1"/>
    <col min="15006" max="15006" width="5.28515625" style="103" customWidth="1"/>
    <col min="15007" max="15078" width="9.140625" style="103"/>
    <col min="15079" max="15079" width="6.5703125" style="103" customWidth="1"/>
    <col min="15080" max="15080" width="4.42578125" style="103" bestFit="1" customWidth="1"/>
    <col min="15081" max="15082" width="3.28515625" style="103" bestFit="1" customWidth="1"/>
    <col min="15083" max="15083" width="4.85546875" style="103" customWidth="1"/>
    <col min="15084" max="15084" width="6.5703125" style="103" customWidth="1"/>
    <col min="15085" max="15085" width="5.85546875" style="103" customWidth="1"/>
    <col min="15086" max="15086" width="7.5703125" style="103" customWidth="1"/>
    <col min="15087" max="15087" width="6" style="103" customWidth="1"/>
    <col min="15088" max="15088" width="4.85546875" style="103" customWidth="1"/>
    <col min="15089" max="15089" width="4.85546875" style="103" bestFit="1" customWidth="1"/>
    <col min="15090" max="15090" width="5.28515625" style="103" bestFit="1" customWidth="1"/>
    <col min="15091" max="15091" width="6.28515625" style="103" customWidth="1"/>
    <col min="15092" max="15096" width="8.7109375" style="103" customWidth="1"/>
    <col min="15097" max="15097" width="6" style="103" customWidth="1"/>
    <col min="15098" max="15098" width="9.140625" style="103"/>
    <col min="15099" max="15099" width="24.140625" style="103" bestFit="1" customWidth="1"/>
    <col min="15100" max="15100" width="6.5703125" style="103" customWidth="1"/>
    <col min="15101" max="15101" width="4.42578125" style="103" bestFit="1" customWidth="1"/>
    <col min="15102" max="15103" width="3.28515625" style="103" bestFit="1" customWidth="1"/>
    <col min="15104" max="15104" width="4.85546875" style="103" customWidth="1"/>
    <col min="15105" max="15105" width="6.5703125" style="103" customWidth="1"/>
    <col min="15106" max="15106" width="5.85546875" style="103" customWidth="1"/>
    <col min="15107" max="15107" width="7.5703125" style="103" customWidth="1"/>
    <col min="15108" max="15108" width="6" style="103" customWidth="1"/>
    <col min="15109" max="15109" width="4.85546875" style="103" customWidth="1"/>
    <col min="15110" max="15110" width="4.85546875" style="103" bestFit="1" customWidth="1"/>
    <col min="15111" max="15111" width="5.28515625" style="103" bestFit="1" customWidth="1"/>
    <col min="15112" max="15112" width="5.28515625" style="103" customWidth="1"/>
    <col min="15113" max="15114" width="9.140625" style="103"/>
    <col min="15115" max="15115" width="6.5703125" style="103" customWidth="1"/>
    <col min="15116" max="15116" width="4.42578125" style="103" bestFit="1" customWidth="1"/>
    <col min="15117" max="15118" width="3.28515625" style="103" bestFit="1" customWidth="1"/>
    <col min="15119" max="15119" width="4.85546875" style="103" customWidth="1"/>
    <col min="15120" max="15120" width="6.5703125" style="103" customWidth="1"/>
    <col min="15121" max="15121" width="5.85546875" style="103" customWidth="1"/>
    <col min="15122" max="15122" width="7.5703125" style="103" customWidth="1"/>
    <col min="15123" max="15123" width="6" style="103" customWidth="1"/>
    <col min="15124" max="15124" width="4.85546875" style="103" customWidth="1"/>
    <col min="15125" max="15125" width="4.85546875" style="103" bestFit="1" customWidth="1"/>
    <col min="15126" max="15126" width="5.28515625" style="103" bestFit="1" customWidth="1"/>
    <col min="15127" max="15127" width="5.28515625" style="103" customWidth="1"/>
    <col min="15128" max="15129" width="9.140625" style="103"/>
    <col min="15130" max="15130" width="6.5703125" style="103" customWidth="1"/>
    <col min="15131" max="15131" width="4.42578125" style="103" bestFit="1" customWidth="1"/>
    <col min="15132" max="15133" width="3.28515625" style="103" bestFit="1" customWidth="1"/>
    <col min="15134" max="15134" width="4.85546875" style="103" customWidth="1"/>
    <col min="15135" max="15135" width="6.5703125" style="103" customWidth="1"/>
    <col min="15136" max="15136" width="5.85546875" style="103" customWidth="1"/>
    <col min="15137" max="15137" width="7.5703125" style="103" customWidth="1"/>
    <col min="15138" max="15138" width="6" style="103" customWidth="1"/>
    <col min="15139" max="15139" width="4.85546875" style="103" customWidth="1"/>
    <col min="15140" max="15140" width="4.85546875" style="103" bestFit="1" customWidth="1"/>
    <col min="15141" max="15141" width="5.28515625" style="103" bestFit="1" customWidth="1"/>
    <col min="15142" max="15142" width="5.28515625" style="103" customWidth="1"/>
    <col min="15143" max="15144" width="9.140625" style="103"/>
    <col min="15145" max="15145" width="6.5703125" style="103" customWidth="1"/>
    <col min="15146" max="15146" width="4.42578125" style="103" bestFit="1" customWidth="1"/>
    <col min="15147" max="15148" width="3.28515625" style="103" bestFit="1" customWidth="1"/>
    <col min="15149" max="15149" width="4.85546875" style="103" customWidth="1"/>
    <col min="15150" max="15150" width="6.5703125" style="103" customWidth="1"/>
    <col min="15151" max="15151" width="5.85546875" style="103" customWidth="1"/>
    <col min="15152" max="15152" width="7.5703125" style="103" customWidth="1"/>
    <col min="15153" max="15153" width="6" style="103" customWidth="1"/>
    <col min="15154" max="15154" width="4.85546875" style="103" customWidth="1"/>
    <col min="15155" max="15155" width="4.85546875" style="103" bestFit="1" customWidth="1"/>
    <col min="15156" max="15156" width="5.28515625" style="103" bestFit="1" customWidth="1"/>
    <col min="15157" max="15157" width="5.28515625" style="103" customWidth="1"/>
    <col min="15158" max="15159" width="9.140625" style="103"/>
    <col min="15160" max="15160" width="6.5703125" style="103" customWidth="1"/>
    <col min="15161" max="15161" width="4.42578125" style="103" bestFit="1" customWidth="1"/>
    <col min="15162" max="15163" width="3.28515625" style="103" bestFit="1" customWidth="1"/>
    <col min="15164" max="15164" width="4.85546875" style="103" customWidth="1"/>
    <col min="15165" max="15165" width="6.5703125" style="103" customWidth="1"/>
    <col min="15166" max="15166" width="5.85546875" style="103" customWidth="1"/>
    <col min="15167" max="15167" width="7.5703125" style="103" customWidth="1"/>
    <col min="15168" max="15168" width="6" style="103" customWidth="1"/>
    <col min="15169" max="15169" width="4.85546875" style="103" customWidth="1"/>
    <col min="15170" max="15170" width="4.85546875" style="103" bestFit="1" customWidth="1"/>
    <col min="15171" max="15171" width="5.28515625" style="103" bestFit="1" customWidth="1"/>
    <col min="15172" max="15172" width="5.28515625" style="103" customWidth="1"/>
    <col min="15173" max="15174" width="9.140625" style="103"/>
    <col min="15175" max="15175" width="6.5703125" style="103" customWidth="1"/>
    <col min="15176" max="15176" width="4.42578125" style="103" bestFit="1" customWidth="1"/>
    <col min="15177" max="15178" width="3.28515625" style="103" bestFit="1" customWidth="1"/>
    <col min="15179" max="15179" width="4.85546875" style="103" customWidth="1"/>
    <col min="15180" max="15180" width="6.5703125" style="103" customWidth="1"/>
    <col min="15181" max="15181" width="5.85546875" style="103" customWidth="1"/>
    <col min="15182" max="15182" width="7.5703125" style="103" customWidth="1"/>
    <col min="15183" max="15183" width="6" style="103" customWidth="1"/>
    <col min="15184" max="15184" width="4.85546875" style="103" customWidth="1"/>
    <col min="15185" max="15185" width="4.85546875" style="103" bestFit="1" customWidth="1"/>
    <col min="15186" max="15186" width="5.28515625" style="103" bestFit="1" customWidth="1"/>
    <col min="15187" max="15187" width="5.28515625" style="103" customWidth="1"/>
    <col min="15188" max="15189" width="9.140625" style="103"/>
    <col min="15190" max="15190" width="6.5703125" style="103" customWidth="1"/>
    <col min="15191" max="15191" width="4.42578125" style="103" bestFit="1" customWidth="1"/>
    <col min="15192" max="15193" width="3.28515625" style="103" bestFit="1" customWidth="1"/>
    <col min="15194" max="15194" width="4.85546875" style="103" customWidth="1"/>
    <col min="15195" max="15195" width="6.5703125" style="103" customWidth="1"/>
    <col min="15196" max="15196" width="5.85546875" style="103" customWidth="1"/>
    <col min="15197" max="15197" width="7.5703125" style="103" customWidth="1"/>
    <col min="15198" max="15198" width="6" style="103" customWidth="1"/>
    <col min="15199" max="15199" width="4.85546875" style="103" customWidth="1"/>
    <col min="15200" max="15200" width="4.85546875" style="103" bestFit="1" customWidth="1"/>
    <col min="15201" max="15201" width="5.28515625" style="103" bestFit="1" customWidth="1"/>
    <col min="15202" max="15202" width="5.28515625" style="103" customWidth="1"/>
    <col min="15203" max="15204" width="9.140625" style="103"/>
    <col min="15205" max="15205" width="6.5703125" style="103" customWidth="1"/>
    <col min="15206" max="15206" width="4.42578125" style="103" bestFit="1" customWidth="1"/>
    <col min="15207" max="15208" width="3.28515625" style="103" bestFit="1" customWidth="1"/>
    <col min="15209" max="15209" width="4.85546875" style="103" customWidth="1"/>
    <col min="15210" max="15210" width="6.5703125" style="103" customWidth="1"/>
    <col min="15211" max="15211" width="5.85546875" style="103" customWidth="1"/>
    <col min="15212" max="15212" width="7.5703125" style="103" customWidth="1"/>
    <col min="15213" max="15213" width="6" style="103" customWidth="1"/>
    <col min="15214" max="15214" width="4.85546875" style="103" customWidth="1"/>
    <col min="15215" max="15215" width="4.85546875" style="103" bestFit="1" customWidth="1"/>
    <col min="15216" max="15216" width="5.28515625" style="103" bestFit="1" customWidth="1"/>
    <col min="15217" max="15217" width="5.28515625" style="103" customWidth="1"/>
    <col min="15218" max="15219" width="9.140625" style="103"/>
    <col min="15220" max="15220" width="6.5703125" style="103" customWidth="1"/>
    <col min="15221" max="15221" width="4.42578125" style="103" bestFit="1" customWidth="1"/>
    <col min="15222" max="15223" width="3.28515625" style="103" bestFit="1" customWidth="1"/>
    <col min="15224" max="15224" width="4.85546875" style="103" customWidth="1"/>
    <col min="15225" max="15225" width="6.5703125" style="103" customWidth="1"/>
    <col min="15226" max="15226" width="5.85546875" style="103" customWidth="1"/>
    <col min="15227" max="15227" width="7.5703125" style="103" customWidth="1"/>
    <col min="15228" max="15228" width="6" style="103" customWidth="1"/>
    <col min="15229" max="15229" width="4.85546875" style="103" customWidth="1"/>
    <col min="15230" max="15230" width="4.85546875" style="103" bestFit="1" customWidth="1"/>
    <col min="15231" max="15231" width="5.28515625" style="103" bestFit="1" customWidth="1"/>
    <col min="15232" max="15232" width="5.28515625" style="103" customWidth="1"/>
    <col min="15233" max="15234" width="9.140625" style="103"/>
    <col min="15235" max="15235" width="6.5703125" style="103" customWidth="1"/>
    <col min="15236" max="15236" width="4.42578125" style="103" bestFit="1" customWidth="1"/>
    <col min="15237" max="15238" width="3.28515625" style="103" bestFit="1" customWidth="1"/>
    <col min="15239" max="15239" width="4.85546875" style="103" customWidth="1"/>
    <col min="15240" max="15240" width="6.5703125" style="103" customWidth="1"/>
    <col min="15241" max="15241" width="5.85546875" style="103" customWidth="1"/>
    <col min="15242" max="15242" width="7.5703125" style="103" customWidth="1"/>
    <col min="15243" max="15243" width="6" style="103" customWidth="1"/>
    <col min="15244" max="15244" width="4.85546875" style="103" customWidth="1"/>
    <col min="15245" max="15245" width="4.85546875" style="103" bestFit="1" customWidth="1"/>
    <col min="15246" max="15246" width="5.28515625" style="103" bestFit="1" customWidth="1"/>
    <col min="15247" max="15247" width="5.28515625" style="103" customWidth="1"/>
    <col min="15248" max="15249" width="9.140625" style="103"/>
    <col min="15250" max="15250" width="6.5703125" style="103" customWidth="1"/>
    <col min="15251" max="15251" width="4.42578125" style="103" bestFit="1" customWidth="1"/>
    <col min="15252" max="15253" width="3.28515625" style="103" bestFit="1" customWidth="1"/>
    <col min="15254" max="15254" width="4.85546875" style="103" customWidth="1"/>
    <col min="15255" max="15255" width="6.5703125" style="103" customWidth="1"/>
    <col min="15256" max="15256" width="5.85546875" style="103" customWidth="1"/>
    <col min="15257" max="15257" width="7.5703125" style="103" customWidth="1"/>
    <col min="15258" max="15258" width="6" style="103" customWidth="1"/>
    <col min="15259" max="15259" width="4.85546875" style="103" customWidth="1"/>
    <col min="15260" max="15260" width="4.85546875" style="103" bestFit="1" customWidth="1"/>
    <col min="15261" max="15261" width="5.28515625" style="103" bestFit="1" customWidth="1"/>
    <col min="15262" max="15262" width="5.28515625" style="103" customWidth="1"/>
    <col min="15263" max="15334" width="9.140625" style="103"/>
    <col min="15335" max="15335" width="6.5703125" style="103" customWidth="1"/>
    <col min="15336" max="15336" width="4.42578125" style="103" bestFit="1" customWidth="1"/>
    <col min="15337" max="15338" width="3.28515625" style="103" bestFit="1" customWidth="1"/>
    <col min="15339" max="15339" width="4.85546875" style="103" customWidth="1"/>
    <col min="15340" max="15340" width="6.5703125" style="103" customWidth="1"/>
    <col min="15341" max="15341" width="5.85546875" style="103" customWidth="1"/>
    <col min="15342" max="15342" width="7.5703125" style="103" customWidth="1"/>
    <col min="15343" max="15343" width="6" style="103" customWidth="1"/>
    <col min="15344" max="15344" width="4.85546875" style="103" customWidth="1"/>
    <col min="15345" max="15345" width="4.85546875" style="103" bestFit="1" customWidth="1"/>
    <col min="15346" max="15346" width="5.28515625" style="103" bestFit="1" customWidth="1"/>
    <col min="15347" max="15347" width="6.28515625" style="103" customWidth="1"/>
    <col min="15348" max="15352" width="8.7109375" style="103" customWidth="1"/>
    <col min="15353" max="15353" width="6" style="103" customWidth="1"/>
    <col min="15354" max="15354" width="9.140625" style="103"/>
    <col min="15355" max="15355" width="24.140625" style="103" bestFit="1" customWidth="1"/>
    <col min="15356" max="15356" width="6.5703125" style="103" customWidth="1"/>
    <col min="15357" max="15357" width="4.42578125" style="103" bestFit="1" customWidth="1"/>
    <col min="15358" max="15359" width="3.28515625" style="103" bestFit="1" customWidth="1"/>
    <col min="15360" max="15360" width="4.85546875" style="103" customWidth="1"/>
    <col min="15361" max="15361" width="6.5703125" style="103" customWidth="1"/>
    <col min="15362" max="15362" width="5.85546875" style="103" customWidth="1"/>
    <col min="15363" max="15363" width="7.5703125" style="103" customWidth="1"/>
    <col min="15364" max="15364" width="6" style="103" customWidth="1"/>
    <col min="15365" max="15365" width="4.85546875" style="103" customWidth="1"/>
    <col min="15366" max="15366" width="4.85546875" style="103" bestFit="1" customWidth="1"/>
    <col min="15367" max="15367" width="5.28515625" style="103" bestFit="1" customWidth="1"/>
    <col min="15368" max="15368" width="5.28515625" style="103" customWidth="1"/>
    <col min="15369" max="15370" width="9.140625" style="103"/>
    <col min="15371" max="15371" width="6.5703125" style="103" customWidth="1"/>
    <col min="15372" max="15372" width="4.42578125" style="103" bestFit="1" customWidth="1"/>
    <col min="15373" max="15374" width="3.28515625" style="103" bestFit="1" customWidth="1"/>
    <col min="15375" max="15375" width="4.85546875" style="103" customWidth="1"/>
    <col min="15376" max="15376" width="6.5703125" style="103" customWidth="1"/>
    <col min="15377" max="15377" width="5.85546875" style="103" customWidth="1"/>
    <col min="15378" max="15378" width="7.5703125" style="103" customWidth="1"/>
    <col min="15379" max="15379" width="6" style="103" customWidth="1"/>
    <col min="15380" max="15380" width="4.85546875" style="103" customWidth="1"/>
    <col min="15381" max="15381" width="4.85546875" style="103" bestFit="1" customWidth="1"/>
    <col min="15382" max="15382" width="5.28515625" style="103" bestFit="1" customWidth="1"/>
    <col min="15383" max="15383" width="5.28515625" style="103" customWidth="1"/>
    <col min="15384" max="15385" width="9.140625" style="103"/>
    <col min="15386" max="15386" width="6.5703125" style="103" customWidth="1"/>
    <col min="15387" max="15387" width="4.42578125" style="103" bestFit="1" customWidth="1"/>
    <col min="15388" max="15389" width="3.28515625" style="103" bestFit="1" customWidth="1"/>
    <col min="15390" max="15390" width="4.85546875" style="103" customWidth="1"/>
    <col min="15391" max="15391" width="6.5703125" style="103" customWidth="1"/>
    <col min="15392" max="15392" width="5.85546875" style="103" customWidth="1"/>
    <col min="15393" max="15393" width="7.5703125" style="103" customWidth="1"/>
    <col min="15394" max="15394" width="6" style="103" customWidth="1"/>
    <col min="15395" max="15395" width="4.85546875" style="103" customWidth="1"/>
    <col min="15396" max="15396" width="4.85546875" style="103" bestFit="1" customWidth="1"/>
    <col min="15397" max="15397" width="5.28515625" style="103" bestFit="1" customWidth="1"/>
    <col min="15398" max="15398" width="5.28515625" style="103" customWidth="1"/>
    <col min="15399" max="15400" width="9.140625" style="103"/>
    <col min="15401" max="15401" width="6.5703125" style="103" customWidth="1"/>
    <col min="15402" max="15402" width="4.42578125" style="103" bestFit="1" customWidth="1"/>
    <col min="15403" max="15404" width="3.28515625" style="103" bestFit="1" customWidth="1"/>
    <col min="15405" max="15405" width="4.85546875" style="103" customWidth="1"/>
    <col min="15406" max="15406" width="6.5703125" style="103" customWidth="1"/>
    <col min="15407" max="15407" width="5.85546875" style="103" customWidth="1"/>
    <col min="15408" max="15408" width="7.5703125" style="103" customWidth="1"/>
    <col min="15409" max="15409" width="6" style="103" customWidth="1"/>
    <col min="15410" max="15410" width="4.85546875" style="103" customWidth="1"/>
    <col min="15411" max="15411" width="4.85546875" style="103" bestFit="1" customWidth="1"/>
    <col min="15412" max="15412" width="5.28515625" style="103" bestFit="1" customWidth="1"/>
    <col min="15413" max="15413" width="5.28515625" style="103" customWidth="1"/>
    <col min="15414" max="15415" width="9.140625" style="103"/>
    <col min="15416" max="15416" width="6.5703125" style="103" customWidth="1"/>
    <col min="15417" max="15417" width="4.42578125" style="103" bestFit="1" customWidth="1"/>
    <col min="15418" max="15419" width="3.28515625" style="103" bestFit="1" customWidth="1"/>
    <col min="15420" max="15420" width="4.85546875" style="103" customWidth="1"/>
    <col min="15421" max="15421" width="6.5703125" style="103" customWidth="1"/>
    <col min="15422" max="15422" width="5.85546875" style="103" customWidth="1"/>
    <col min="15423" max="15423" width="7.5703125" style="103" customWidth="1"/>
    <col min="15424" max="15424" width="6" style="103" customWidth="1"/>
    <col min="15425" max="15425" width="4.85546875" style="103" customWidth="1"/>
    <col min="15426" max="15426" width="4.85546875" style="103" bestFit="1" customWidth="1"/>
    <col min="15427" max="15427" width="5.28515625" style="103" bestFit="1" customWidth="1"/>
    <col min="15428" max="15428" width="5.28515625" style="103" customWidth="1"/>
    <col min="15429" max="15430" width="9.140625" style="103"/>
    <col min="15431" max="15431" width="6.5703125" style="103" customWidth="1"/>
    <col min="15432" max="15432" width="4.42578125" style="103" bestFit="1" customWidth="1"/>
    <col min="15433" max="15434" width="3.28515625" style="103" bestFit="1" customWidth="1"/>
    <col min="15435" max="15435" width="4.85546875" style="103" customWidth="1"/>
    <col min="15436" max="15436" width="6.5703125" style="103" customWidth="1"/>
    <col min="15437" max="15437" width="5.85546875" style="103" customWidth="1"/>
    <col min="15438" max="15438" width="7.5703125" style="103" customWidth="1"/>
    <col min="15439" max="15439" width="6" style="103" customWidth="1"/>
    <col min="15440" max="15440" width="4.85546875" style="103" customWidth="1"/>
    <col min="15441" max="15441" width="4.85546875" style="103" bestFit="1" customWidth="1"/>
    <col min="15442" max="15442" width="5.28515625" style="103" bestFit="1" customWidth="1"/>
    <col min="15443" max="15443" width="5.28515625" style="103" customWidth="1"/>
    <col min="15444" max="15445" width="9.140625" style="103"/>
    <col min="15446" max="15446" width="6.5703125" style="103" customWidth="1"/>
    <col min="15447" max="15447" width="4.42578125" style="103" bestFit="1" customWidth="1"/>
    <col min="15448" max="15449" width="3.28515625" style="103" bestFit="1" customWidth="1"/>
    <col min="15450" max="15450" width="4.85546875" style="103" customWidth="1"/>
    <col min="15451" max="15451" width="6.5703125" style="103" customWidth="1"/>
    <col min="15452" max="15452" width="5.85546875" style="103" customWidth="1"/>
    <col min="15453" max="15453" width="7.5703125" style="103" customWidth="1"/>
    <col min="15454" max="15454" width="6" style="103" customWidth="1"/>
    <col min="15455" max="15455" width="4.85546875" style="103" customWidth="1"/>
    <col min="15456" max="15456" width="4.85546875" style="103" bestFit="1" customWidth="1"/>
    <col min="15457" max="15457" width="5.28515625" style="103" bestFit="1" customWidth="1"/>
    <col min="15458" max="15458" width="5.28515625" style="103" customWidth="1"/>
    <col min="15459" max="15460" width="9.140625" style="103"/>
    <col min="15461" max="15461" width="6.5703125" style="103" customWidth="1"/>
    <col min="15462" max="15462" width="4.42578125" style="103" bestFit="1" customWidth="1"/>
    <col min="15463" max="15464" width="3.28515625" style="103" bestFit="1" customWidth="1"/>
    <col min="15465" max="15465" width="4.85546875" style="103" customWidth="1"/>
    <col min="15466" max="15466" width="6.5703125" style="103" customWidth="1"/>
    <col min="15467" max="15467" width="5.85546875" style="103" customWidth="1"/>
    <col min="15468" max="15468" width="7.5703125" style="103" customWidth="1"/>
    <col min="15469" max="15469" width="6" style="103" customWidth="1"/>
    <col min="15470" max="15470" width="4.85546875" style="103" customWidth="1"/>
    <col min="15471" max="15471" width="4.85546875" style="103" bestFit="1" customWidth="1"/>
    <col min="15472" max="15472" width="5.28515625" style="103" bestFit="1" customWidth="1"/>
    <col min="15473" max="15473" width="5.28515625" style="103" customWidth="1"/>
    <col min="15474" max="15475" width="9.140625" style="103"/>
    <col min="15476" max="15476" width="6.5703125" style="103" customWidth="1"/>
    <col min="15477" max="15477" width="4.42578125" style="103" bestFit="1" customWidth="1"/>
    <col min="15478" max="15479" width="3.28515625" style="103" bestFit="1" customWidth="1"/>
    <col min="15480" max="15480" width="4.85546875" style="103" customWidth="1"/>
    <col min="15481" max="15481" width="6.5703125" style="103" customWidth="1"/>
    <col min="15482" max="15482" width="5.85546875" style="103" customWidth="1"/>
    <col min="15483" max="15483" width="7.5703125" style="103" customWidth="1"/>
    <col min="15484" max="15484" width="6" style="103" customWidth="1"/>
    <col min="15485" max="15485" width="4.85546875" style="103" customWidth="1"/>
    <col min="15486" max="15486" width="4.85546875" style="103" bestFit="1" customWidth="1"/>
    <col min="15487" max="15487" width="5.28515625" style="103" bestFit="1" customWidth="1"/>
    <col min="15488" max="15488" width="5.28515625" style="103" customWidth="1"/>
    <col min="15489" max="15490" width="9.140625" style="103"/>
    <col min="15491" max="15491" width="6.5703125" style="103" customWidth="1"/>
    <col min="15492" max="15492" width="4.42578125" style="103" bestFit="1" customWidth="1"/>
    <col min="15493" max="15494" width="3.28515625" style="103" bestFit="1" customWidth="1"/>
    <col min="15495" max="15495" width="4.85546875" style="103" customWidth="1"/>
    <col min="15496" max="15496" width="6.5703125" style="103" customWidth="1"/>
    <col min="15497" max="15497" width="5.85546875" style="103" customWidth="1"/>
    <col min="15498" max="15498" width="7.5703125" style="103" customWidth="1"/>
    <col min="15499" max="15499" width="6" style="103" customWidth="1"/>
    <col min="15500" max="15500" width="4.85546875" style="103" customWidth="1"/>
    <col min="15501" max="15501" width="4.85546875" style="103" bestFit="1" customWidth="1"/>
    <col min="15502" max="15502" width="5.28515625" style="103" bestFit="1" customWidth="1"/>
    <col min="15503" max="15503" width="5.28515625" style="103" customWidth="1"/>
    <col min="15504" max="15505" width="9.140625" style="103"/>
    <col min="15506" max="15506" width="6.5703125" style="103" customWidth="1"/>
    <col min="15507" max="15507" width="4.42578125" style="103" bestFit="1" customWidth="1"/>
    <col min="15508" max="15509" width="3.28515625" style="103" bestFit="1" customWidth="1"/>
    <col min="15510" max="15510" width="4.85546875" style="103" customWidth="1"/>
    <col min="15511" max="15511" width="6.5703125" style="103" customWidth="1"/>
    <col min="15512" max="15512" width="5.85546875" style="103" customWidth="1"/>
    <col min="15513" max="15513" width="7.5703125" style="103" customWidth="1"/>
    <col min="15514" max="15514" width="6" style="103" customWidth="1"/>
    <col min="15515" max="15515" width="4.85546875" style="103" customWidth="1"/>
    <col min="15516" max="15516" width="4.85546875" style="103" bestFit="1" customWidth="1"/>
    <col min="15517" max="15517" width="5.28515625" style="103" bestFit="1" customWidth="1"/>
    <col min="15518" max="15518" width="5.28515625" style="103" customWidth="1"/>
    <col min="15519" max="15590" width="9.140625" style="103"/>
    <col min="15591" max="15591" width="6.5703125" style="103" customWidth="1"/>
    <col min="15592" max="15592" width="4.42578125" style="103" bestFit="1" customWidth="1"/>
    <col min="15593" max="15594" width="3.28515625" style="103" bestFit="1" customWidth="1"/>
    <col min="15595" max="15595" width="4.85546875" style="103" customWidth="1"/>
    <col min="15596" max="15596" width="6.5703125" style="103" customWidth="1"/>
    <col min="15597" max="15597" width="5.85546875" style="103" customWidth="1"/>
    <col min="15598" max="15598" width="7.5703125" style="103" customWidth="1"/>
    <col min="15599" max="15599" width="6" style="103" customWidth="1"/>
    <col min="15600" max="15600" width="4.85546875" style="103" customWidth="1"/>
    <col min="15601" max="15601" width="4.85546875" style="103" bestFit="1" customWidth="1"/>
    <col min="15602" max="15602" width="5.28515625" style="103" bestFit="1" customWidth="1"/>
    <col min="15603" max="15603" width="6.28515625" style="103" customWidth="1"/>
    <col min="15604" max="15608" width="8.7109375" style="103" customWidth="1"/>
    <col min="15609" max="15609" width="6" style="103" customWidth="1"/>
    <col min="15610" max="15610" width="9.140625" style="103"/>
    <col min="15611" max="15611" width="24.140625" style="103" bestFit="1" customWidth="1"/>
    <col min="15612" max="15612" width="6.5703125" style="103" customWidth="1"/>
    <col min="15613" max="15613" width="4.42578125" style="103" bestFit="1" customWidth="1"/>
    <col min="15614" max="15615" width="3.28515625" style="103" bestFit="1" customWidth="1"/>
    <col min="15616" max="15616" width="4.85546875" style="103" customWidth="1"/>
    <col min="15617" max="15617" width="6.5703125" style="103" customWidth="1"/>
    <col min="15618" max="15618" width="5.85546875" style="103" customWidth="1"/>
    <col min="15619" max="15619" width="7.5703125" style="103" customWidth="1"/>
    <col min="15620" max="15620" width="6" style="103" customWidth="1"/>
    <col min="15621" max="15621" width="4.85546875" style="103" customWidth="1"/>
    <col min="15622" max="15622" width="4.85546875" style="103" bestFit="1" customWidth="1"/>
    <col min="15623" max="15623" width="5.28515625" style="103" bestFit="1" customWidth="1"/>
    <col min="15624" max="15624" width="5.28515625" style="103" customWidth="1"/>
    <col min="15625" max="15626" width="9.140625" style="103"/>
    <col min="15627" max="15627" width="6.5703125" style="103" customWidth="1"/>
    <col min="15628" max="15628" width="4.42578125" style="103" bestFit="1" customWidth="1"/>
    <col min="15629" max="15630" width="3.28515625" style="103" bestFit="1" customWidth="1"/>
    <col min="15631" max="15631" width="4.85546875" style="103" customWidth="1"/>
    <col min="15632" max="15632" width="6.5703125" style="103" customWidth="1"/>
    <col min="15633" max="15633" width="5.85546875" style="103" customWidth="1"/>
    <col min="15634" max="15634" width="7.5703125" style="103" customWidth="1"/>
    <col min="15635" max="15635" width="6" style="103" customWidth="1"/>
    <col min="15636" max="15636" width="4.85546875" style="103" customWidth="1"/>
    <col min="15637" max="15637" width="4.85546875" style="103" bestFit="1" customWidth="1"/>
    <col min="15638" max="15638" width="5.28515625" style="103" bestFit="1" customWidth="1"/>
    <col min="15639" max="15639" width="5.28515625" style="103" customWidth="1"/>
    <col min="15640" max="15641" width="9.140625" style="103"/>
    <col min="15642" max="15642" width="6.5703125" style="103" customWidth="1"/>
    <col min="15643" max="15643" width="4.42578125" style="103" bestFit="1" customWidth="1"/>
    <col min="15644" max="15645" width="3.28515625" style="103" bestFit="1" customWidth="1"/>
    <col min="15646" max="15646" width="4.85546875" style="103" customWidth="1"/>
    <col min="15647" max="15647" width="6.5703125" style="103" customWidth="1"/>
    <col min="15648" max="15648" width="5.85546875" style="103" customWidth="1"/>
    <col min="15649" max="15649" width="7.5703125" style="103" customWidth="1"/>
    <col min="15650" max="15650" width="6" style="103" customWidth="1"/>
    <col min="15651" max="15651" width="4.85546875" style="103" customWidth="1"/>
    <col min="15652" max="15652" width="4.85546875" style="103" bestFit="1" customWidth="1"/>
    <col min="15653" max="15653" width="5.28515625" style="103" bestFit="1" customWidth="1"/>
    <col min="15654" max="15654" width="5.28515625" style="103" customWidth="1"/>
    <col min="15655" max="15656" width="9.140625" style="103"/>
    <col min="15657" max="15657" width="6.5703125" style="103" customWidth="1"/>
    <col min="15658" max="15658" width="4.42578125" style="103" bestFit="1" customWidth="1"/>
    <col min="15659" max="15660" width="3.28515625" style="103" bestFit="1" customWidth="1"/>
    <col min="15661" max="15661" width="4.85546875" style="103" customWidth="1"/>
    <col min="15662" max="15662" width="6.5703125" style="103" customWidth="1"/>
    <col min="15663" max="15663" width="5.85546875" style="103" customWidth="1"/>
    <col min="15664" max="15664" width="7.5703125" style="103" customWidth="1"/>
    <col min="15665" max="15665" width="6" style="103" customWidth="1"/>
    <col min="15666" max="15666" width="4.85546875" style="103" customWidth="1"/>
    <col min="15667" max="15667" width="4.85546875" style="103" bestFit="1" customWidth="1"/>
    <col min="15668" max="15668" width="5.28515625" style="103" bestFit="1" customWidth="1"/>
    <col min="15669" max="15669" width="5.28515625" style="103" customWidth="1"/>
    <col min="15670" max="15671" width="9.140625" style="103"/>
    <col min="15672" max="15672" width="6.5703125" style="103" customWidth="1"/>
    <col min="15673" max="15673" width="4.42578125" style="103" bestFit="1" customWidth="1"/>
    <col min="15674" max="15675" width="3.28515625" style="103" bestFit="1" customWidth="1"/>
    <col min="15676" max="15676" width="4.85546875" style="103" customWidth="1"/>
    <col min="15677" max="15677" width="6.5703125" style="103" customWidth="1"/>
    <col min="15678" max="15678" width="5.85546875" style="103" customWidth="1"/>
    <col min="15679" max="15679" width="7.5703125" style="103" customWidth="1"/>
    <col min="15680" max="15680" width="6" style="103" customWidth="1"/>
    <col min="15681" max="15681" width="4.85546875" style="103" customWidth="1"/>
    <col min="15682" max="15682" width="4.85546875" style="103" bestFit="1" customWidth="1"/>
    <col min="15683" max="15683" width="5.28515625" style="103" bestFit="1" customWidth="1"/>
    <col min="15684" max="15684" width="5.28515625" style="103" customWidth="1"/>
    <col min="15685" max="15686" width="9.140625" style="103"/>
    <col min="15687" max="15687" width="6.5703125" style="103" customWidth="1"/>
    <col min="15688" max="15688" width="4.42578125" style="103" bestFit="1" customWidth="1"/>
    <col min="15689" max="15690" width="3.28515625" style="103" bestFit="1" customWidth="1"/>
    <col min="15691" max="15691" width="4.85546875" style="103" customWidth="1"/>
    <col min="15692" max="15692" width="6.5703125" style="103" customWidth="1"/>
    <col min="15693" max="15693" width="5.85546875" style="103" customWidth="1"/>
    <col min="15694" max="15694" width="7.5703125" style="103" customWidth="1"/>
    <col min="15695" max="15695" width="6" style="103" customWidth="1"/>
    <col min="15696" max="15696" width="4.85546875" style="103" customWidth="1"/>
    <col min="15697" max="15697" width="4.85546875" style="103" bestFit="1" customWidth="1"/>
    <col min="15698" max="15698" width="5.28515625" style="103" bestFit="1" customWidth="1"/>
    <col min="15699" max="15699" width="5.28515625" style="103" customWidth="1"/>
    <col min="15700" max="15701" width="9.140625" style="103"/>
    <col min="15702" max="15702" width="6.5703125" style="103" customWidth="1"/>
    <col min="15703" max="15703" width="4.42578125" style="103" bestFit="1" customWidth="1"/>
    <col min="15704" max="15705" width="3.28515625" style="103" bestFit="1" customWidth="1"/>
    <col min="15706" max="15706" width="4.85546875" style="103" customWidth="1"/>
    <col min="15707" max="15707" width="6.5703125" style="103" customWidth="1"/>
    <col min="15708" max="15708" width="5.85546875" style="103" customWidth="1"/>
    <col min="15709" max="15709" width="7.5703125" style="103" customWidth="1"/>
    <col min="15710" max="15710" width="6" style="103" customWidth="1"/>
    <col min="15711" max="15711" width="4.85546875" style="103" customWidth="1"/>
    <col min="15712" max="15712" width="4.85546875" style="103" bestFit="1" customWidth="1"/>
    <col min="15713" max="15713" width="5.28515625" style="103" bestFit="1" customWidth="1"/>
    <col min="15714" max="15714" width="5.28515625" style="103" customWidth="1"/>
    <col min="15715" max="15716" width="9.140625" style="103"/>
    <col min="15717" max="15717" width="6.5703125" style="103" customWidth="1"/>
    <col min="15718" max="15718" width="4.42578125" style="103" bestFit="1" customWidth="1"/>
    <col min="15719" max="15720" width="3.28515625" style="103" bestFit="1" customWidth="1"/>
    <col min="15721" max="15721" width="4.85546875" style="103" customWidth="1"/>
    <col min="15722" max="15722" width="6.5703125" style="103" customWidth="1"/>
    <col min="15723" max="15723" width="5.85546875" style="103" customWidth="1"/>
    <col min="15724" max="15724" width="7.5703125" style="103" customWidth="1"/>
    <col min="15725" max="15725" width="6" style="103" customWidth="1"/>
    <col min="15726" max="15726" width="4.85546875" style="103" customWidth="1"/>
    <col min="15727" max="15727" width="4.85546875" style="103" bestFit="1" customWidth="1"/>
    <col min="15728" max="15728" width="5.28515625" style="103" bestFit="1" customWidth="1"/>
    <col min="15729" max="15729" width="5.28515625" style="103" customWidth="1"/>
    <col min="15730" max="15731" width="9.140625" style="103"/>
    <col min="15732" max="15732" width="6.5703125" style="103" customWidth="1"/>
    <col min="15733" max="15733" width="4.42578125" style="103" bestFit="1" customWidth="1"/>
    <col min="15734" max="15735" width="3.28515625" style="103" bestFit="1" customWidth="1"/>
    <col min="15736" max="15736" width="4.85546875" style="103" customWidth="1"/>
    <col min="15737" max="15737" width="6.5703125" style="103" customWidth="1"/>
    <col min="15738" max="15738" width="5.85546875" style="103" customWidth="1"/>
    <col min="15739" max="15739" width="7.5703125" style="103" customWidth="1"/>
    <col min="15740" max="15740" width="6" style="103" customWidth="1"/>
    <col min="15741" max="15741" width="4.85546875" style="103" customWidth="1"/>
    <col min="15742" max="15742" width="4.85546875" style="103" bestFit="1" customWidth="1"/>
    <col min="15743" max="15743" width="5.28515625" style="103" bestFit="1" customWidth="1"/>
    <col min="15744" max="15744" width="5.28515625" style="103" customWidth="1"/>
    <col min="15745" max="15746" width="9.140625" style="103"/>
    <col min="15747" max="15747" width="6.5703125" style="103" customWidth="1"/>
    <col min="15748" max="15748" width="4.42578125" style="103" bestFit="1" customWidth="1"/>
    <col min="15749" max="15750" width="3.28515625" style="103" bestFit="1" customWidth="1"/>
    <col min="15751" max="15751" width="4.85546875" style="103" customWidth="1"/>
    <col min="15752" max="15752" width="6.5703125" style="103" customWidth="1"/>
    <col min="15753" max="15753" width="5.85546875" style="103" customWidth="1"/>
    <col min="15754" max="15754" width="7.5703125" style="103" customWidth="1"/>
    <col min="15755" max="15755" width="6" style="103" customWidth="1"/>
    <col min="15756" max="15756" width="4.85546875" style="103" customWidth="1"/>
    <col min="15757" max="15757" width="4.85546875" style="103" bestFit="1" customWidth="1"/>
    <col min="15758" max="15758" width="5.28515625" style="103" bestFit="1" customWidth="1"/>
    <col min="15759" max="15759" width="5.28515625" style="103" customWidth="1"/>
    <col min="15760" max="15761" width="9.140625" style="103"/>
    <col min="15762" max="15762" width="6.5703125" style="103" customWidth="1"/>
    <col min="15763" max="15763" width="4.42578125" style="103" bestFit="1" customWidth="1"/>
    <col min="15764" max="15765" width="3.28515625" style="103" bestFit="1" customWidth="1"/>
    <col min="15766" max="15766" width="4.85546875" style="103" customWidth="1"/>
    <col min="15767" max="15767" width="6.5703125" style="103" customWidth="1"/>
    <col min="15768" max="15768" width="5.85546875" style="103" customWidth="1"/>
    <col min="15769" max="15769" width="7.5703125" style="103" customWidth="1"/>
    <col min="15770" max="15770" width="6" style="103" customWidth="1"/>
    <col min="15771" max="15771" width="4.85546875" style="103" customWidth="1"/>
    <col min="15772" max="15772" width="4.85546875" style="103" bestFit="1" customWidth="1"/>
    <col min="15773" max="15773" width="5.28515625" style="103" bestFit="1" customWidth="1"/>
    <col min="15774" max="15774" width="5.28515625" style="103" customWidth="1"/>
    <col min="15775" max="15846" width="9.140625" style="103"/>
    <col min="15847" max="15847" width="6.5703125" style="103" customWidth="1"/>
    <col min="15848" max="15848" width="4.42578125" style="103" bestFit="1" customWidth="1"/>
    <col min="15849" max="15850" width="3.28515625" style="103" bestFit="1" customWidth="1"/>
    <col min="15851" max="15851" width="4.85546875" style="103" customWidth="1"/>
    <col min="15852" max="15852" width="6.5703125" style="103" customWidth="1"/>
    <col min="15853" max="15853" width="5.85546875" style="103" customWidth="1"/>
    <col min="15854" max="15854" width="7.5703125" style="103" customWidth="1"/>
    <col min="15855" max="15855" width="6" style="103" customWidth="1"/>
    <col min="15856" max="15856" width="4.85546875" style="103" customWidth="1"/>
    <col min="15857" max="15857" width="4.85546875" style="103" bestFit="1" customWidth="1"/>
    <col min="15858" max="15858" width="5.28515625" style="103" bestFit="1" customWidth="1"/>
    <col min="15859" max="15859" width="6.28515625" style="103" customWidth="1"/>
    <col min="15860" max="15864" width="8.7109375" style="103" customWidth="1"/>
    <col min="15865" max="15865" width="6" style="103" customWidth="1"/>
    <col min="15866" max="15866" width="9.140625" style="103"/>
    <col min="15867" max="15867" width="24.140625" style="103" bestFit="1" customWidth="1"/>
    <col min="15868" max="15868" width="6.5703125" style="103" customWidth="1"/>
    <col min="15869" max="15869" width="4.42578125" style="103" bestFit="1" customWidth="1"/>
    <col min="15870" max="15871" width="3.28515625" style="103" bestFit="1" customWidth="1"/>
    <col min="15872" max="15872" width="4.85546875" style="103" customWidth="1"/>
    <col min="15873" max="15873" width="6.5703125" style="103" customWidth="1"/>
    <col min="15874" max="15874" width="5.85546875" style="103" customWidth="1"/>
    <col min="15875" max="15875" width="7.5703125" style="103" customWidth="1"/>
    <col min="15876" max="15876" width="6" style="103" customWidth="1"/>
    <col min="15877" max="15877" width="4.85546875" style="103" customWidth="1"/>
    <col min="15878" max="15878" width="4.85546875" style="103" bestFit="1" customWidth="1"/>
    <col min="15879" max="15879" width="5.28515625" style="103" bestFit="1" customWidth="1"/>
    <col min="15880" max="15880" width="5.28515625" style="103" customWidth="1"/>
    <col min="15881" max="15882" width="9.140625" style="103"/>
    <col min="15883" max="15883" width="6.5703125" style="103" customWidth="1"/>
    <col min="15884" max="15884" width="4.42578125" style="103" bestFit="1" customWidth="1"/>
    <col min="15885" max="15886" width="3.28515625" style="103" bestFit="1" customWidth="1"/>
    <col min="15887" max="15887" width="4.85546875" style="103" customWidth="1"/>
    <col min="15888" max="15888" width="6.5703125" style="103" customWidth="1"/>
    <col min="15889" max="15889" width="5.85546875" style="103" customWidth="1"/>
    <col min="15890" max="15890" width="7.5703125" style="103" customWidth="1"/>
    <col min="15891" max="15891" width="6" style="103" customWidth="1"/>
    <col min="15892" max="15892" width="4.85546875" style="103" customWidth="1"/>
    <col min="15893" max="15893" width="4.85546875" style="103" bestFit="1" customWidth="1"/>
    <col min="15894" max="15894" width="5.28515625" style="103" bestFit="1" customWidth="1"/>
    <col min="15895" max="15895" width="5.28515625" style="103" customWidth="1"/>
    <col min="15896" max="15897" width="9.140625" style="103"/>
    <col min="15898" max="15898" width="6.5703125" style="103" customWidth="1"/>
    <col min="15899" max="15899" width="4.42578125" style="103" bestFit="1" customWidth="1"/>
    <col min="15900" max="15901" width="3.28515625" style="103" bestFit="1" customWidth="1"/>
    <col min="15902" max="15902" width="4.85546875" style="103" customWidth="1"/>
    <col min="15903" max="15903" width="6.5703125" style="103" customWidth="1"/>
    <col min="15904" max="15904" width="5.85546875" style="103" customWidth="1"/>
    <col min="15905" max="15905" width="7.5703125" style="103" customWidth="1"/>
    <col min="15906" max="15906" width="6" style="103" customWidth="1"/>
    <col min="15907" max="15907" width="4.85546875" style="103" customWidth="1"/>
    <col min="15908" max="15908" width="4.85546875" style="103" bestFit="1" customWidth="1"/>
    <col min="15909" max="15909" width="5.28515625" style="103" bestFit="1" customWidth="1"/>
    <col min="15910" max="15910" width="5.28515625" style="103" customWidth="1"/>
    <col min="15911" max="15912" width="9.140625" style="103"/>
    <col min="15913" max="15913" width="6.5703125" style="103" customWidth="1"/>
    <col min="15914" max="15914" width="4.42578125" style="103" bestFit="1" customWidth="1"/>
    <col min="15915" max="15916" width="3.28515625" style="103" bestFit="1" customWidth="1"/>
    <col min="15917" max="15917" width="4.85546875" style="103" customWidth="1"/>
    <col min="15918" max="15918" width="6.5703125" style="103" customWidth="1"/>
    <col min="15919" max="15919" width="5.85546875" style="103" customWidth="1"/>
    <col min="15920" max="15920" width="7.5703125" style="103" customWidth="1"/>
    <col min="15921" max="15921" width="6" style="103" customWidth="1"/>
    <col min="15922" max="15922" width="4.85546875" style="103" customWidth="1"/>
    <col min="15923" max="15923" width="4.85546875" style="103" bestFit="1" customWidth="1"/>
    <col min="15924" max="15924" width="5.28515625" style="103" bestFit="1" customWidth="1"/>
    <col min="15925" max="15925" width="5.28515625" style="103" customWidth="1"/>
    <col min="15926" max="15927" width="9.140625" style="103"/>
    <col min="15928" max="15928" width="6.5703125" style="103" customWidth="1"/>
    <col min="15929" max="15929" width="4.42578125" style="103" bestFit="1" customWidth="1"/>
    <col min="15930" max="15931" width="3.28515625" style="103" bestFit="1" customWidth="1"/>
    <col min="15932" max="15932" width="4.85546875" style="103" customWidth="1"/>
    <col min="15933" max="15933" width="6.5703125" style="103" customWidth="1"/>
    <col min="15934" max="15934" width="5.85546875" style="103" customWidth="1"/>
    <col min="15935" max="15935" width="7.5703125" style="103" customWidth="1"/>
    <col min="15936" max="15936" width="6" style="103" customWidth="1"/>
    <col min="15937" max="15937" width="4.85546875" style="103" customWidth="1"/>
    <col min="15938" max="15938" width="4.85546875" style="103" bestFit="1" customWidth="1"/>
    <col min="15939" max="15939" width="5.28515625" style="103" bestFit="1" customWidth="1"/>
    <col min="15940" max="15940" width="5.28515625" style="103" customWidth="1"/>
    <col min="15941" max="15942" width="9.140625" style="103"/>
    <col min="15943" max="15943" width="6.5703125" style="103" customWidth="1"/>
    <col min="15944" max="15944" width="4.42578125" style="103" bestFit="1" customWidth="1"/>
    <col min="15945" max="15946" width="3.28515625" style="103" bestFit="1" customWidth="1"/>
    <col min="15947" max="15947" width="4.85546875" style="103" customWidth="1"/>
    <col min="15948" max="15948" width="6.5703125" style="103" customWidth="1"/>
    <col min="15949" max="15949" width="5.85546875" style="103" customWidth="1"/>
    <col min="15950" max="15950" width="7.5703125" style="103" customWidth="1"/>
    <col min="15951" max="15951" width="6" style="103" customWidth="1"/>
    <col min="15952" max="15952" width="4.85546875" style="103" customWidth="1"/>
    <col min="15953" max="15953" width="4.85546875" style="103" bestFit="1" customWidth="1"/>
    <col min="15954" max="15954" width="5.28515625" style="103" bestFit="1" customWidth="1"/>
    <col min="15955" max="15955" width="5.28515625" style="103" customWidth="1"/>
    <col min="15956" max="15957" width="9.140625" style="103"/>
    <col min="15958" max="15958" width="6.5703125" style="103" customWidth="1"/>
    <col min="15959" max="15959" width="4.42578125" style="103" bestFit="1" customWidth="1"/>
    <col min="15960" max="15961" width="3.28515625" style="103" bestFit="1" customWidth="1"/>
    <col min="15962" max="15962" width="4.85546875" style="103" customWidth="1"/>
    <col min="15963" max="15963" width="6.5703125" style="103" customWidth="1"/>
    <col min="15964" max="15964" width="5.85546875" style="103" customWidth="1"/>
    <col min="15965" max="15965" width="7.5703125" style="103" customWidth="1"/>
    <col min="15966" max="15966" width="6" style="103" customWidth="1"/>
    <col min="15967" max="15967" width="4.85546875" style="103" customWidth="1"/>
    <col min="15968" max="15968" width="4.85546875" style="103" bestFit="1" customWidth="1"/>
    <col min="15969" max="15969" width="5.28515625" style="103" bestFit="1" customWidth="1"/>
    <col min="15970" max="15970" width="5.28515625" style="103" customWidth="1"/>
    <col min="15971" max="15972" width="9.140625" style="103"/>
    <col min="15973" max="15973" width="6.5703125" style="103" customWidth="1"/>
    <col min="15974" max="15974" width="4.42578125" style="103" bestFit="1" customWidth="1"/>
    <col min="15975" max="15976" width="3.28515625" style="103" bestFit="1" customWidth="1"/>
    <col min="15977" max="15977" width="4.85546875" style="103" customWidth="1"/>
    <col min="15978" max="15978" width="6.5703125" style="103" customWidth="1"/>
    <col min="15979" max="15979" width="5.85546875" style="103" customWidth="1"/>
    <col min="15980" max="15980" width="7.5703125" style="103" customWidth="1"/>
    <col min="15981" max="15981" width="6" style="103" customWidth="1"/>
    <col min="15982" max="15982" width="4.85546875" style="103" customWidth="1"/>
    <col min="15983" max="15983" width="4.85546875" style="103" bestFit="1" customWidth="1"/>
    <col min="15984" max="15984" width="5.28515625" style="103" bestFit="1" customWidth="1"/>
    <col min="15985" max="15985" width="5.28515625" style="103" customWidth="1"/>
    <col min="15986" max="15987" width="9.140625" style="103"/>
    <col min="15988" max="15988" width="6.5703125" style="103" customWidth="1"/>
    <col min="15989" max="15989" width="4.42578125" style="103" bestFit="1" customWidth="1"/>
    <col min="15990" max="15991" width="3.28515625" style="103" bestFit="1" customWidth="1"/>
    <col min="15992" max="15992" width="4.85546875" style="103" customWidth="1"/>
    <col min="15993" max="15993" width="6.5703125" style="103" customWidth="1"/>
    <col min="15994" max="15994" width="5.85546875" style="103" customWidth="1"/>
    <col min="15995" max="15995" width="7.5703125" style="103" customWidth="1"/>
    <col min="15996" max="15996" width="6" style="103" customWidth="1"/>
    <col min="15997" max="15997" width="4.85546875" style="103" customWidth="1"/>
    <col min="15998" max="15998" width="4.85546875" style="103" bestFit="1" customWidth="1"/>
    <col min="15999" max="15999" width="5.28515625" style="103" bestFit="1" customWidth="1"/>
    <col min="16000" max="16000" width="5.28515625" style="103" customWidth="1"/>
    <col min="16001" max="16002" width="9.140625" style="103"/>
    <col min="16003" max="16003" width="6.5703125" style="103" customWidth="1"/>
    <col min="16004" max="16004" width="4.42578125" style="103" bestFit="1" customWidth="1"/>
    <col min="16005" max="16006" width="3.28515625" style="103" bestFit="1" customWidth="1"/>
    <col min="16007" max="16007" width="4.85546875" style="103" customWidth="1"/>
    <col min="16008" max="16008" width="6.5703125" style="103" customWidth="1"/>
    <col min="16009" max="16009" width="5.85546875" style="103" customWidth="1"/>
    <col min="16010" max="16010" width="7.5703125" style="103" customWidth="1"/>
    <col min="16011" max="16011" width="6" style="103" customWidth="1"/>
    <col min="16012" max="16012" width="4.85546875" style="103" customWidth="1"/>
    <col min="16013" max="16013" width="4.85546875" style="103" bestFit="1" customWidth="1"/>
    <col min="16014" max="16014" width="5.28515625" style="103" bestFit="1" customWidth="1"/>
    <col min="16015" max="16015" width="5.28515625" style="103" customWidth="1"/>
    <col min="16016" max="16017" width="9.140625" style="103"/>
    <col min="16018" max="16018" width="6.5703125" style="103" customWidth="1"/>
    <col min="16019" max="16019" width="4.42578125" style="103" bestFit="1" customWidth="1"/>
    <col min="16020" max="16021" width="3.28515625" style="103" bestFit="1" customWidth="1"/>
    <col min="16022" max="16022" width="4.85546875" style="103" customWidth="1"/>
    <col min="16023" max="16023" width="6.5703125" style="103" customWidth="1"/>
    <col min="16024" max="16024" width="5.85546875" style="103" customWidth="1"/>
    <col min="16025" max="16025" width="7.5703125" style="103" customWidth="1"/>
    <col min="16026" max="16026" width="6" style="103" customWidth="1"/>
    <col min="16027" max="16027" width="4.85546875" style="103" customWidth="1"/>
    <col min="16028" max="16028" width="4.85546875" style="103" bestFit="1" customWidth="1"/>
    <col min="16029" max="16029" width="5.28515625" style="103" bestFit="1" customWidth="1"/>
    <col min="16030" max="16030" width="5.28515625" style="103" customWidth="1"/>
    <col min="16031" max="16102" width="9.140625" style="103"/>
    <col min="16103" max="16103" width="6.5703125" style="103" customWidth="1"/>
    <col min="16104" max="16104" width="4.42578125" style="103" bestFit="1" customWidth="1"/>
    <col min="16105" max="16106" width="3.28515625" style="103" bestFit="1" customWidth="1"/>
    <col min="16107" max="16107" width="4.85546875" style="103" customWidth="1"/>
    <col min="16108" max="16108" width="6.5703125" style="103" customWidth="1"/>
    <col min="16109" max="16109" width="5.85546875" style="103" customWidth="1"/>
    <col min="16110" max="16110" width="7.5703125" style="103" customWidth="1"/>
    <col min="16111" max="16111" width="6" style="103" customWidth="1"/>
    <col min="16112" max="16112" width="4.85546875" style="103" customWidth="1"/>
    <col min="16113" max="16113" width="4.85546875" style="103" bestFit="1" customWidth="1"/>
    <col min="16114" max="16114" width="5.28515625" style="103" bestFit="1" customWidth="1"/>
    <col min="16115" max="16115" width="6.28515625" style="103" customWidth="1"/>
    <col min="16116" max="16120" width="8.7109375" style="103" customWidth="1"/>
    <col min="16121" max="16121" width="6" style="103" customWidth="1"/>
    <col min="16122" max="16122" width="9.140625" style="103"/>
    <col min="16123" max="16123" width="24.140625" style="103" bestFit="1" customWidth="1"/>
    <col min="16124" max="16124" width="6.5703125" style="103" customWidth="1"/>
    <col min="16125" max="16125" width="4.42578125" style="103" bestFit="1" customWidth="1"/>
    <col min="16126" max="16127" width="3.28515625" style="103" bestFit="1" customWidth="1"/>
    <col min="16128" max="16128" width="4.85546875" style="103" customWidth="1"/>
    <col min="16129" max="16129" width="6.5703125" style="103" customWidth="1"/>
    <col min="16130" max="16130" width="5.85546875" style="103" customWidth="1"/>
    <col min="16131" max="16131" width="7.5703125" style="103" customWidth="1"/>
    <col min="16132" max="16132" width="6" style="103" customWidth="1"/>
    <col min="16133" max="16133" width="4.85546875" style="103" customWidth="1"/>
    <col min="16134" max="16134" width="4.85546875" style="103" bestFit="1" customWidth="1"/>
    <col min="16135" max="16135" width="5.28515625" style="103" bestFit="1" customWidth="1"/>
    <col min="16136" max="16136" width="5.28515625" style="103" customWidth="1"/>
    <col min="16137" max="16138" width="9.140625" style="103"/>
    <col min="16139" max="16139" width="6.5703125" style="103" customWidth="1"/>
    <col min="16140" max="16140" width="4.42578125" style="103" bestFit="1" customWidth="1"/>
    <col min="16141" max="16142" width="3.28515625" style="103" bestFit="1" customWidth="1"/>
    <col min="16143" max="16143" width="4.85546875" style="103" customWidth="1"/>
    <col min="16144" max="16144" width="6.5703125" style="103" customWidth="1"/>
    <col min="16145" max="16145" width="5.85546875" style="103" customWidth="1"/>
    <col min="16146" max="16146" width="7.5703125" style="103" customWidth="1"/>
    <col min="16147" max="16147" width="6" style="103" customWidth="1"/>
    <col min="16148" max="16148" width="4.85546875" style="103" customWidth="1"/>
    <col min="16149" max="16149" width="4.85546875" style="103" bestFit="1" customWidth="1"/>
    <col min="16150" max="16150" width="5.28515625" style="103" bestFit="1" customWidth="1"/>
    <col min="16151" max="16151" width="5.28515625" style="103" customWidth="1"/>
    <col min="16152" max="16153" width="9.140625" style="103"/>
    <col min="16154" max="16154" width="6.5703125" style="103" customWidth="1"/>
    <col min="16155" max="16155" width="4.42578125" style="103" bestFit="1" customWidth="1"/>
    <col min="16156" max="16157" width="3.28515625" style="103" bestFit="1" customWidth="1"/>
    <col min="16158" max="16158" width="4.85546875" style="103" customWidth="1"/>
    <col min="16159" max="16159" width="6.5703125" style="103" customWidth="1"/>
    <col min="16160" max="16160" width="5.85546875" style="103" customWidth="1"/>
    <col min="16161" max="16161" width="7.5703125" style="103" customWidth="1"/>
    <col min="16162" max="16162" width="6" style="103" customWidth="1"/>
    <col min="16163" max="16163" width="4.85546875" style="103" customWidth="1"/>
    <col min="16164" max="16164" width="4.85546875" style="103" bestFit="1" customWidth="1"/>
    <col min="16165" max="16165" width="5.28515625" style="103" bestFit="1" customWidth="1"/>
    <col min="16166" max="16166" width="5.28515625" style="103" customWidth="1"/>
    <col min="16167" max="16168" width="9.140625" style="103"/>
    <col min="16169" max="16169" width="6.5703125" style="103" customWidth="1"/>
    <col min="16170" max="16170" width="4.42578125" style="103" bestFit="1" customWidth="1"/>
    <col min="16171" max="16172" width="3.28515625" style="103" bestFit="1" customWidth="1"/>
    <col min="16173" max="16173" width="4.85546875" style="103" customWidth="1"/>
    <col min="16174" max="16174" width="6.5703125" style="103" customWidth="1"/>
    <col min="16175" max="16175" width="5.85546875" style="103" customWidth="1"/>
    <col min="16176" max="16176" width="7.5703125" style="103" customWidth="1"/>
    <col min="16177" max="16177" width="6" style="103" customWidth="1"/>
    <col min="16178" max="16178" width="4.85546875" style="103" customWidth="1"/>
    <col min="16179" max="16179" width="4.85546875" style="103" bestFit="1" customWidth="1"/>
    <col min="16180" max="16180" width="5.28515625" style="103" bestFit="1" customWidth="1"/>
    <col min="16181" max="16181" width="5.28515625" style="103" customWidth="1"/>
    <col min="16182" max="16183" width="9.140625" style="103"/>
    <col min="16184" max="16184" width="6.5703125" style="103" customWidth="1"/>
    <col min="16185" max="16185" width="4.42578125" style="103" bestFit="1" customWidth="1"/>
    <col min="16186" max="16187" width="3.28515625" style="103" bestFit="1" customWidth="1"/>
    <col min="16188" max="16188" width="4.85546875" style="103" customWidth="1"/>
    <col min="16189" max="16189" width="6.5703125" style="103" customWidth="1"/>
    <col min="16190" max="16190" width="5.85546875" style="103" customWidth="1"/>
    <col min="16191" max="16191" width="7.5703125" style="103" customWidth="1"/>
    <col min="16192" max="16192" width="6" style="103" customWidth="1"/>
    <col min="16193" max="16193" width="4.85546875" style="103" customWidth="1"/>
    <col min="16194" max="16194" width="4.85546875" style="103" bestFit="1" customWidth="1"/>
    <col min="16195" max="16195" width="5.28515625" style="103" bestFit="1" customWidth="1"/>
    <col min="16196" max="16196" width="5.28515625" style="103" customWidth="1"/>
    <col min="16197" max="16198" width="9.140625" style="103"/>
    <col min="16199" max="16199" width="6.5703125" style="103" customWidth="1"/>
    <col min="16200" max="16200" width="4.42578125" style="103" bestFit="1" customWidth="1"/>
    <col min="16201" max="16202" width="3.28515625" style="103" bestFit="1" customWidth="1"/>
    <col min="16203" max="16203" width="4.85546875" style="103" customWidth="1"/>
    <col min="16204" max="16204" width="6.5703125" style="103" customWidth="1"/>
    <col min="16205" max="16205" width="5.85546875" style="103" customWidth="1"/>
    <col min="16206" max="16206" width="7.5703125" style="103" customWidth="1"/>
    <col min="16207" max="16207" width="6" style="103" customWidth="1"/>
    <col min="16208" max="16208" width="4.85546875" style="103" customWidth="1"/>
    <col min="16209" max="16209" width="4.85546875" style="103" bestFit="1" customWidth="1"/>
    <col min="16210" max="16210" width="5.28515625" style="103" bestFit="1" customWidth="1"/>
    <col min="16211" max="16211" width="5.28515625" style="103" customWidth="1"/>
    <col min="16212" max="16213" width="9.140625" style="103"/>
    <col min="16214" max="16214" width="6.5703125" style="103" customWidth="1"/>
    <col min="16215" max="16215" width="4.42578125" style="103" bestFit="1" customWidth="1"/>
    <col min="16216" max="16217" width="3.28515625" style="103" bestFit="1" customWidth="1"/>
    <col min="16218" max="16218" width="4.85546875" style="103" customWidth="1"/>
    <col min="16219" max="16219" width="6.5703125" style="103" customWidth="1"/>
    <col min="16220" max="16220" width="5.85546875" style="103" customWidth="1"/>
    <col min="16221" max="16221" width="7.5703125" style="103" customWidth="1"/>
    <col min="16222" max="16222" width="6" style="103" customWidth="1"/>
    <col min="16223" max="16223" width="4.85546875" style="103" customWidth="1"/>
    <col min="16224" max="16224" width="4.85546875" style="103" bestFit="1" customWidth="1"/>
    <col min="16225" max="16225" width="5.28515625" style="103" bestFit="1" customWidth="1"/>
    <col min="16226" max="16226" width="5.28515625" style="103" customWidth="1"/>
    <col min="16227" max="16228" width="9.140625" style="103"/>
    <col min="16229" max="16229" width="6.5703125" style="103" customWidth="1"/>
    <col min="16230" max="16230" width="4.42578125" style="103" bestFit="1" customWidth="1"/>
    <col min="16231" max="16232" width="3.28515625" style="103" bestFit="1" customWidth="1"/>
    <col min="16233" max="16233" width="4.85546875" style="103" customWidth="1"/>
    <col min="16234" max="16234" width="6.5703125" style="103" customWidth="1"/>
    <col min="16235" max="16235" width="5.85546875" style="103" customWidth="1"/>
    <col min="16236" max="16236" width="7.5703125" style="103" customWidth="1"/>
    <col min="16237" max="16237" width="6" style="103" customWidth="1"/>
    <col min="16238" max="16238" width="4.85546875" style="103" customWidth="1"/>
    <col min="16239" max="16239" width="4.85546875" style="103" bestFit="1" customWidth="1"/>
    <col min="16240" max="16240" width="5.28515625" style="103" bestFit="1" customWidth="1"/>
    <col min="16241" max="16241" width="5.28515625" style="103" customWidth="1"/>
    <col min="16242" max="16243" width="9.140625" style="103"/>
    <col min="16244" max="16244" width="6.5703125" style="103" customWidth="1"/>
    <col min="16245" max="16245" width="4.42578125" style="103" bestFit="1" customWidth="1"/>
    <col min="16246" max="16247" width="3.28515625" style="103" bestFit="1" customWidth="1"/>
    <col min="16248" max="16248" width="4.85546875" style="103" customWidth="1"/>
    <col min="16249" max="16249" width="6.5703125" style="103" customWidth="1"/>
    <col min="16250" max="16250" width="5.85546875" style="103" customWidth="1"/>
    <col min="16251" max="16251" width="7.5703125" style="103" customWidth="1"/>
    <col min="16252" max="16252" width="6" style="103" customWidth="1"/>
    <col min="16253" max="16253" width="4.85546875" style="103" customWidth="1"/>
    <col min="16254" max="16254" width="4.85546875" style="103" bestFit="1" customWidth="1"/>
    <col min="16255" max="16255" width="5.28515625" style="103" bestFit="1" customWidth="1"/>
    <col min="16256" max="16256" width="5.28515625" style="103" customWidth="1"/>
    <col min="16257" max="16258" width="9.140625" style="103"/>
    <col min="16259" max="16259" width="6.5703125" style="103" customWidth="1"/>
    <col min="16260" max="16260" width="4.42578125" style="103" bestFit="1" customWidth="1"/>
    <col min="16261" max="16262" width="3.28515625" style="103" bestFit="1" customWidth="1"/>
    <col min="16263" max="16263" width="4.85546875" style="103" customWidth="1"/>
    <col min="16264" max="16264" width="6.5703125" style="103" customWidth="1"/>
    <col min="16265" max="16265" width="5.85546875" style="103" customWidth="1"/>
    <col min="16266" max="16266" width="7.5703125" style="103" customWidth="1"/>
    <col min="16267" max="16267" width="6" style="103" customWidth="1"/>
    <col min="16268" max="16268" width="4.85546875" style="103" customWidth="1"/>
    <col min="16269" max="16269" width="4.85546875" style="103" bestFit="1" customWidth="1"/>
    <col min="16270" max="16270" width="5.28515625" style="103" bestFit="1" customWidth="1"/>
    <col min="16271" max="16271" width="5.28515625" style="103" customWidth="1"/>
    <col min="16272" max="16273" width="9.140625" style="103"/>
    <col min="16274" max="16274" width="6.5703125" style="103" customWidth="1"/>
    <col min="16275" max="16275" width="4.42578125" style="103" bestFit="1" customWidth="1"/>
    <col min="16276" max="16277" width="3.28515625" style="103" bestFit="1" customWidth="1"/>
    <col min="16278" max="16278" width="4.85546875" style="103" customWidth="1"/>
    <col min="16279" max="16279" width="6.5703125" style="103" customWidth="1"/>
    <col min="16280" max="16280" width="5.85546875" style="103" customWidth="1"/>
    <col min="16281" max="16281" width="7.5703125" style="103" customWidth="1"/>
    <col min="16282" max="16282" width="6" style="103" customWidth="1"/>
    <col min="16283" max="16283" width="4.85546875" style="103" customWidth="1"/>
    <col min="16284" max="16284" width="4.85546875" style="103" bestFit="1" customWidth="1"/>
    <col min="16285" max="16285" width="5.28515625" style="103" bestFit="1" customWidth="1"/>
    <col min="16286" max="16286" width="5.28515625" style="103" customWidth="1"/>
    <col min="16287" max="16384" width="9.140625" style="103"/>
  </cols>
  <sheetData>
    <row r="1" spans="1:158" x14ac:dyDescent="0.2">
      <c r="A1" s="102" t="s">
        <v>66</v>
      </c>
      <c r="B1" s="103" t="s">
        <v>92</v>
      </c>
      <c r="C1" s="103" t="s">
        <v>22</v>
      </c>
      <c r="D1" s="104" t="s">
        <v>93</v>
      </c>
      <c r="E1" s="103" t="s">
        <v>94</v>
      </c>
      <c r="F1" s="103" t="s">
        <v>95</v>
      </c>
      <c r="G1" s="103" t="s">
        <v>96</v>
      </c>
      <c r="H1" s="103" t="s">
        <v>97</v>
      </c>
      <c r="I1" s="103" t="s">
        <v>98</v>
      </c>
      <c r="J1" s="103">
        <f>DCOUNT(B:C,"h",A3:A4)</f>
        <v>10</v>
      </c>
      <c r="K1" s="103" t="s">
        <v>99</v>
      </c>
      <c r="M1" s="102" t="s">
        <v>66</v>
      </c>
      <c r="N1" s="103" t="s">
        <v>92</v>
      </c>
      <c r="O1" s="103" t="s">
        <v>22</v>
      </c>
      <c r="P1" s="104" t="s">
        <v>93</v>
      </c>
      <c r="Q1" s="103" t="s">
        <v>94</v>
      </c>
      <c r="R1" s="103" t="s">
        <v>95</v>
      </c>
      <c r="S1" s="103" t="s">
        <v>96</v>
      </c>
      <c r="T1" s="103" t="s">
        <v>97</v>
      </c>
      <c r="U1" s="103" t="s">
        <v>98</v>
      </c>
      <c r="V1" s="103">
        <f>DCOUNT(N:O,"h",M3:M4)</f>
        <v>13</v>
      </c>
      <c r="X1" s="102" t="s">
        <v>66</v>
      </c>
      <c r="Y1" s="103" t="s">
        <v>92</v>
      </c>
      <c r="Z1" s="103" t="s">
        <v>22</v>
      </c>
      <c r="AA1" s="104" t="s">
        <v>93</v>
      </c>
      <c r="AB1" s="103" t="s">
        <v>94</v>
      </c>
      <c r="AC1" s="103" t="s">
        <v>95</v>
      </c>
      <c r="AD1" s="103" t="s">
        <v>96</v>
      </c>
      <c r="AE1" s="103" t="s">
        <v>97</v>
      </c>
      <c r="AF1" s="103" t="s">
        <v>98</v>
      </c>
      <c r="AG1" s="103">
        <f>DCOUNT(Y:Z,"h",X3:X4)</f>
        <v>11</v>
      </c>
      <c r="AH1" s="103" t="s">
        <v>99</v>
      </c>
      <c r="AJ1" s="102" t="s">
        <v>66</v>
      </c>
      <c r="AK1" s="103" t="s">
        <v>92</v>
      </c>
      <c r="AL1" s="103" t="s">
        <v>22</v>
      </c>
      <c r="AM1" s="104" t="s">
        <v>93</v>
      </c>
      <c r="AN1" s="103" t="s">
        <v>94</v>
      </c>
      <c r="AO1" s="103" t="s">
        <v>95</v>
      </c>
      <c r="AP1" s="103" t="s">
        <v>96</v>
      </c>
      <c r="AQ1" s="103" t="s">
        <v>97</v>
      </c>
      <c r="AR1" s="103" t="s">
        <v>98</v>
      </c>
      <c r="AS1" s="103">
        <f>DCOUNT(AK:AL,"h",AJ3:AJ4)</f>
        <v>0</v>
      </c>
      <c r="AT1" s="103" t="s">
        <v>99</v>
      </c>
      <c r="AV1" s="102" t="s">
        <v>66</v>
      </c>
      <c r="AW1" s="103" t="s">
        <v>92</v>
      </c>
      <c r="AX1" s="103" t="s">
        <v>22</v>
      </c>
      <c r="AY1" s="104" t="s">
        <v>93</v>
      </c>
      <c r="AZ1" s="103" t="s">
        <v>94</v>
      </c>
      <c r="BA1" s="103" t="s">
        <v>95</v>
      </c>
      <c r="BB1" s="103" t="s">
        <v>96</v>
      </c>
      <c r="BC1" s="103" t="s">
        <v>97</v>
      </c>
      <c r="BD1" s="103" t="s">
        <v>98</v>
      </c>
      <c r="BE1" s="103">
        <f>DCOUNT(AW:AX,"h",AV3:AV4)</f>
        <v>0</v>
      </c>
      <c r="BF1" s="103" t="s">
        <v>99</v>
      </c>
      <c r="BH1" s="102" t="s">
        <v>66</v>
      </c>
      <c r="BI1" s="103" t="s">
        <v>92</v>
      </c>
      <c r="BJ1" s="103" t="s">
        <v>22</v>
      </c>
      <c r="BK1" s="104" t="s">
        <v>93</v>
      </c>
      <c r="BL1" s="103" t="s">
        <v>94</v>
      </c>
      <c r="BM1" s="103" t="s">
        <v>95</v>
      </c>
      <c r="BN1" s="103" t="s">
        <v>96</v>
      </c>
      <c r="BO1" s="103" t="s">
        <v>97</v>
      </c>
      <c r="BP1" s="103" t="s">
        <v>98</v>
      </c>
      <c r="BQ1" s="103">
        <f>DCOUNT(BI:BJ,"h",BH3:BH4)</f>
        <v>0</v>
      </c>
      <c r="BR1" s="103" t="s">
        <v>99</v>
      </c>
      <c r="BS1" s="102"/>
      <c r="BV1" s="104"/>
      <c r="CB1" s="105"/>
      <c r="CC1" s="106"/>
      <c r="CD1" s="106"/>
      <c r="CE1" s="106"/>
      <c r="CH1" s="102"/>
      <c r="CK1" s="104"/>
      <c r="CQ1" s="105"/>
      <c r="CR1" s="106"/>
      <c r="CS1" s="106"/>
      <c r="CT1" s="106"/>
      <c r="CW1" s="102"/>
      <c r="CZ1" s="104"/>
      <c r="DF1" s="105"/>
      <c r="DG1" s="106"/>
      <c r="DH1" s="106"/>
      <c r="DI1" s="106"/>
      <c r="DL1" s="102"/>
      <c r="DO1" s="104"/>
      <c r="DU1" s="105"/>
      <c r="DV1" s="106"/>
      <c r="DW1" s="106"/>
      <c r="DX1" s="106"/>
      <c r="EA1" s="102"/>
      <c r="ED1" s="104"/>
      <c r="EJ1" s="105"/>
      <c r="EK1" s="106"/>
      <c r="EL1" s="106"/>
      <c r="EM1" s="106"/>
      <c r="EP1" s="102"/>
      <c r="ES1" s="104"/>
      <c r="EY1" s="105"/>
      <c r="EZ1" s="106"/>
      <c r="FA1" s="106"/>
      <c r="FB1" s="106"/>
    </row>
    <row r="2" spans="1:158" x14ac:dyDescent="0.2">
      <c r="A2" s="108" t="str">
        <f>felv!E8</f>
        <v>B</v>
      </c>
      <c r="B2" s="103">
        <v>7</v>
      </c>
      <c r="C2" s="103">
        <f>felv!E10</f>
        <v>0</v>
      </c>
      <c r="D2" s="104">
        <f>IF(C2&gt;0,B2,0)</f>
        <v>0</v>
      </c>
      <c r="E2" s="103">
        <f>IF(C2&gt;0,LN(B2),0)</f>
        <v>0</v>
      </c>
      <c r="F2" s="103">
        <f>(E2^2)</f>
        <v>0</v>
      </c>
      <c r="G2" s="103">
        <f>(C2^2)</f>
        <v>0</v>
      </c>
      <c r="H2" s="103">
        <f>(E2*C2)</f>
        <v>0</v>
      </c>
      <c r="I2" s="103">
        <f t="shared" ref="I2:I45" si="0">IF(J$1=1,C2,($J$14+$J$11*LN(B2)))</f>
        <v>3.603440332926084</v>
      </c>
      <c r="J2" s="103">
        <f>SUM(B:B)</f>
        <v>1254</v>
      </c>
      <c r="K2" s="103" t="s">
        <v>100</v>
      </c>
      <c r="M2" s="108" t="str">
        <f>felv!G8</f>
        <v>KTT</v>
      </c>
      <c r="N2" s="103">
        <v>7</v>
      </c>
      <c r="O2" s="103">
        <f>felv!G10</f>
        <v>0</v>
      </c>
      <c r="P2" s="104">
        <f>IF(O2&gt;0,N2,0)</f>
        <v>0</v>
      </c>
      <c r="Q2" s="103">
        <f>IF(O2&gt;0,LN(N2),0)</f>
        <v>0</v>
      </c>
      <c r="R2" s="103">
        <f>(Q2^2)</f>
        <v>0</v>
      </c>
      <c r="S2" s="103">
        <f>(O2^2)</f>
        <v>0</v>
      </c>
      <c r="T2" s="103">
        <f>(Q2*O2)</f>
        <v>0</v>
      </c>
      <c r="U2" s="103">
        <f t="shared" ref="U2:U45" si="1">IF(V$1=1,O2,($V$14+$V$11*LN(N2)))</f>
        <v>4.0564512892845634</v>
      </c>
      <c r="V2" s="103">
        <f>SUM(N:N)</f>
        <v>1254</v>
      </c>
      <c r="X2" s="108" t="str">
        <f>felv!I8</f>
        <v>GY</v>
      </c>
      <c r="Y2" s="103">
        <v>7</v>
      </c>
      <c r="Z2" s="103">
        <f>felv!I10</f>
        <v>0</v>
      </c>
      <c r="AA2" s="104">
        <f>IF(Z2&gt;0,Y2,0)</f>
        <v>0</v>
      </c>
      <c r="AB2" s="103">
        <f>IF(Z2&gt;0,LN(Y2),0)</f>
        <v>0</v>
      </c>
      <c r="AC2" s="103">
        <f>(AB2^2)</f>
        <v>0</v>
      </c>
      <c r="AD2" s="103">
        <f>(Z2^2)</f>
        <v>0</v>
      </c>
      <c r="AE2" s="103">
        <f>(AB2*Z2)</f>
        <v>0</v>
      </c>
      <c r="AF2" s="103">
        <f t="shared" ref="AF2:AF45" si="2">IF(AG$1=1,Z2,($AG$14+$AG$11*LN(Y2)))</f>
        <v>2.6497892258643709</v>
      </c>
      <c r="AG2" s="103">
        <f>SUM(Y:Y)</f>
        <v>1254</v>
      </c>
      <c r="AH2" s="103" t="s">
        <v>100</v>
      </c>
      <c r="AJ2" s="108" t="str">
        <f>felv!K8</f>
        <v>KŐRIS</v>
      </c>
      <c r="AK2" s="103">
        <v>7</v>
      </c>
      <c r="AL2" s="103">
        <f>felv!K10</f>
        <v>0</v>
      </c>
      <c r="AM2" s="104">
        <f>IF(AL2&gt;0,AK2,0)</f>
        <v>0</v>
      </c>
      <c r="AN2" s="103">
        <f>IF(AL2&gt;0,LN(AK2),0)</f>
        <v>0</v>
      </c>
      <c r="AO2" s="103">
        <f>(AN2^2)</f>
        <v>0</v>
      </c>
      <c r="AP2" s="103">
        <f>(AL2^2)</f>
        <v>0</v>
      </c>
      <c r="AQ2" s="103">
        <f>(AN2*AL2)</f>
        <v>0</v>
      </c>
      <c r="AR2" s="103" t="e">
        <f t="shared" ref="AR2:AR45" si="3">IF(AS$1=1,AL2,($AS$14+$AS$11*LN(AK2)))</f>
        <v>#DIV/0!</v>
      </c>
      <c r="AS2" s="103">
        <f>SUM(AK:AK)</f>
        <v>1254</v>
      </c>
      <c r="AT2" s="103" t="s">
        <v>100</v>
      </c>
      <c r="AV2" s="108" t="str">
        <f>felv!M8</f>
        <v>JUHAR</v>
      </c>
      <c r="AW2" s="103">
        <v>7</v>
      </c>
      <c r="AX2" s="103">
        <f>felv!M10</f>
        <v>0</v>
      </c>
      <c r="AY2" s="104">
        <f>IF(AX2&gt;0,AW2,0)</f>
        <v>0</v>
      </c>
      <c r="AZ2" s="103">
        <f>IF(AX2&gt;0,LN(AW2),0)</f>
        <v>0</v>
      </c>
      <c r="BA2" s="103">
        <f>(AZ2^2)</f>
        <v>0</v>
      </c>
      <c r="BB2" s="103">
        <f>(AX2^2)</f>
        <v>0</v>
      </c>
      <c r="BC2" s="103">
        <f>(AZ2*AX2)</f>
        <v>0</v>
      </c>
      <c r="BD2" s="103" t="e">
        <f t="shared" ref="BD2:BD45" si="4">IF(BE$1=1,AX2,($BE$14+$BE$11*LN(AW2)))</f>
        <v>#DIV/0!</v>
      </c>
      <c r="BE2" s="103">
        <f>SUM(AW:AW)</f>
        <v>1254</v>
      </c>
      <c r="BF2" s="103" t="s">
        <v>100</v>
      </c>
      <c r="BH2" s="108" t="str">
        <f>felv!O8</f>
        <v>SZIL</v>
      </c>
      <c r="BI2" s="103">
        <v>7</v>
      </c>
      <c r="BJ2" s="103">
        <f>felv!O10</f>
        <v>0</v>
      </c>
      <c r="BK2" s="104">
        <f>IF(BJ2&gt;0,BI2,0)</f>
        <v>0</v>
      </c>
      <c r="BL2" s="103">
        <f>IF(BJ2&gt;0,LN(BI2),0)</f>
        <v>0</v>
      </c>
      <c r="BM2" s="103">
        <f>(BL2^2)</f>
        <v>0</v>
      </c>
      <c r="BN2" s="103">
        <f>(BJ2^2)</f>
        <v>0</v>
      </c>
      <c r="BO2" s="103">
        <f>(BL2*BJ2)</f>
        <v>0</v>
      </c>
      <c r="BP2" s="103" t="e">
        <f t="shared" ref="BP2:BP45" si="5">IF(BQ$1=1,BJ2,($BQ$14+$BQ$11*LN(BI2)))</f>
        <v>#DIV/0!</v>
      </c>
      <c r="BQ2" s="103">
        <f>SUM(BI:BI)</f>
        <v>1254</v>
      </c>
      <c r="BR2" s="103" t="s">
        <v>100</v>
      </c>
      <c r="BS2" s="102"/>
      <c r="BV2" s="104"/>
      <c r="CB2" s="107"/>
      <c r="CC2" s="107"/>
      <c r="CD2" s="107"/>
      <c r="CE2" s="107"/>
      <c r="CH2" s="102"/>
      <c r="CK2" s="104"/>
      <c r="CQ2" s="107"/>
      <c r="CR2" s="107"/>
      <c r="CS2" s="107"/>
      <c r="CT2" s="107"/>
      <c r="CW2" s="102"/>
      <c r="CZ2" s="104"/>
      <c r="DF2" s="107"/>
      <c r="DG2" s="107"/>
      <c r="DH2" s="107"/>
      <c r="DI2" s="107"/>
      <c r="DL2" s="102"/>
      <c r="DO2" s="104"/>
      <c r="DU2" s="107"/>
      <c r="DV2" s="107"/>
      <c r="DW2" s="107"/>
      <c r="DX2" s="107"/>
      <c r="EA2" s="102"/>
      <c r="ED2" s="104"/>
      <c r="EJ2" s="107"/>
      <c r="EK2" s="107"/>
      <c r="EL2" s="107"/>
      <c r="EM2" s="107"/>
      <c r="EP2" s="102"/>
      <c r="ES2" s="104"/>
      <c r="EY2" s="107"/>
      <c r="EZ2" s="107"/>
      <c r="FA2" s="107"/>
      <c r="FB2" s="107"/>
    </row>
    <row r="3" spans="1:158" x14ac:dyDescent="0.2">
      <c r="A3" s="103" t="s">
        <v>22</v>
      </c>
      <c r="B3" s="103">
        <v>8</v>
      </c>
      <c r="C3" s="103">
        <f>felv!E11</f>
        <v>0</v>
      </c>
      <c r="D3" s="104">
        <f t="shared" ref="D3:D45" si="6">IF(C3&gt;0,B3,0)</f>
        <v>0</v>
      </c>
      <c r="E3" s="103">
        <f t="shared" ref="E3:E45" si="7">IF(C3&gt;0,LN(B3),0)</f>
        <v>0</v>
      </c>
      <c r="F3" s="103">
        <f t="shared" ref="F3:F45" si="8">(E3^2)</f>
        <v>0</v>
      </c>
      <c r="G3" s="103">
        <f t="shared" ref="G3:G45" si="9">(C3^2)</f>
        <v>0</v>
      </c>
      <c r="H3" s="103">
        <f t="shared" ref="H3:H45" si="10">(E3*C3)</f>
        <v>0</v>
      </c>
      <c r="I3" s="103">
        <f t="shared" si="0"/>
        <v>5.4306948706503313</v>
      </c>
      <c r="J3" s="103">
        <f>SUM(C:C)</f>
        <v>197.5</v>
      </c>
      <c r="K3" s="103" t="s">
        <v>101</v>
      </c>
      <c r="M3" s="103" t="s">
        <v>22</v>
      </c>
      <c r="N3" s="103">
        <v>8</v>
      </c>
      <c r="O3" s="103">
        <f>felv!G11</f>
        <v>0</v>
      </c>
      <c r="P3" s="104">
        <f t="shared" ref="P3:P45" si="11">IF(O3&gt;0,N3,0)</f>
        <v>0</v>
      </c>
      <c r="Q3" s="103">
        <f t="shared" ref="Q3:Q45" si="12">IF(O3&gt;0,LN(N3),0)</f>
        <v>0</v>
      </c>
      <c r="R3" s="103">
        <f t="shared" ref="R3:R45" si="13">(Q3^2)</f>
        <v>0</v>
      </c>
      <c r="S3" s="103">
        <f t="shared" ref="S3:S45" si="14">(O3^2)</f>
        <v>0</v>
      </c>
      <c r="T3" s="103">
        <f t="shared" ref="T3:T45" si="15">(Q3*O3)</f>
        <v>0</v>
      </c>
      <c r="U3" s="103">
        <f t="shared" si="1"/>
        <v>5.5889507475258782</v>
      </c>
      <c r="V3" s="103">
        <f>SUM(O:O)</f>
        <v>237.5</v>
      </c>
      <c r="X3" s="103" t="s">
        <v>22</v>
      </c>
      <c r="Y3" s="103">
        <v>8</v>
      </c>
      <c r="Z3" s="103">
        <f>felv!I11</f>
        <v>0</v>
      </c>
      <c r="AA3" s="104">
        <f t="shared" ref="AA3:AA45" si="16">IF(Z3&gt;0,Y3,0)</f>
        <v>0</v>
      </c>
      <c r="AB3" s="103">
        <f t="shared" ref="AB3:AB45" si="17">IF(Z3&gt;0,LN(Y3),0)</f>
        <v>0</v>
      </c>
      <c r="AC3" s="103">
        <f t="shared" ref="AC3:AC45" si="18">(AB3^2)</f>
        <v>0</v>
      </c>
      <c r="AD3" s="103">
        <f t="shared" ref="AD3:AD45" si="19">(Z3^2)</f>
        <v>0</v>
      </c>
      <c r="AE3" s="103">
        <f t="shared" ref="AE3:AE45" si="20">(AB3*Z3)</f>
        <v>0</v>
      </c>
      <c r="AF3" s="103">
        <f t="shared" si="2"/>
        <v>4.2347060705656432</v>
      </c>
      <c r="AG3" s="103">
        <f>SUM(Z:Z)</f>
        <v>201</v>
      </c>
      <c r="AH3" s="103" t="s">
        <v>101</v>
      </c>
      <c r="AJ3" s="103" t="s">
        <v>22</v>
      </c>
      <c r="AK3" s="103">
        <v>8</v>
      </c>
      <c r="AL3" s="103">
        <f>felv!K11</f>
        <v>0</v>
      </c>
      <c r="AM3" s="104">
        <f t="shared" ref="AM3:AM45" si="21">IF(AL3&gt;0,AK3,0)</f>
        <v>0</v>
      </c>
      <c r="AN3" s="103">
        <f t="shared" ref="AN3:AN45" si="22">IF(AL3&gt;0,LN(AK3),0)</f>
        <v>0</v>
      </c>
      <c r="AO3" s="103">
        <f t="shared" ref="AO3:AO45" si="23">(AN3^2)</f>
        <v>0</v>
      </c>
      <c r="AP3" s="103">
        <f t="shared" ref="AP3:AP45" si="24">(AL3^2)</f>
        <v>0</v>
      </c>
      <c r="AQ3" s="103">
        <f t="shared" ref="AQ3:AQ45" si="25">(AN3*AL3)</f>
        <v>0</v>
      </c>
      <c r="AR3" s="103" t="e">
        <f t="shared" si="3"/>
        <v>#DIV/0!</v>
      </c>
      <c r="AS3" s="103">
        <f>SUM(AL:AL)</f>
        <v>0</v>
      </c>
      <c r="AT3" s="103" t="s">
        <v>101</v>
      </c>
      <c r="AV3" s="103" t="s">
        <v>22</v>
      </c>
      <c r="AW3" s="103">
        <v>8</v>
      </c>
      <c r="AX3" s="103">
        <f>felv!M11</f>
        <v>0</v>
      </c>
      <c r="AY3" s="104">
        <f t="shared" ref="AY3:AY45" si="26">IF(AX3&gt;0,AW3,0)</f>
        <v>0</v>
      </c>
      <c r="AZ3" s="103">
        <f t="shared" ref="AZ3:AZ45" si="27">IF(AX3&gt;0,LN(AW3),0)</f>
        <v>0</v>
      </c>
      <c r="BA3" s="103">
        <f t="shared" ref="BA3:BA45" si="28">(AZ3^2)</f>
        <v>0</v>
      </c>
      <c r="BB3" s="103">
        <f t="shared" ref="BB3:BB45" si="29">(AX3^2)</f>
        <v>0</v>
      </c>
      <c r="BC3" s="103">
        <f t="shared" ref="BC3:BC45" si="30">(AZ3*AX3)</f>
        <v>0</v>
      </c>
      <c r="BD3" s="103" t="e">
        <f t="shared" si="4"/>
        <v>#DIV/0!</v>
      </c>
      <c r="BE3" s="103">
        <f>SUM(AX:AX)</f>
        <v>0</v>
      </c>
      <c r="BF3" s="103" t="s">
        <v>101</v>
      </c>
      <c r="BH3" s="103" t="s">
        <v>22</v>
      </c>
      <c r="BI3" s="103">
        <v>8</v>
      </c>
      <c r="BJ3" s="103">
        <f>felv!O11</f>
        <v>0</v>
      </c>
      <c r="BK3" s="104">
        <f t="shared" ref="BK3:BK45" si="31">IF(BJ3&gt;0,BI3,0)</f>
        <v>0</v>
      </c>
      <c r="BL3" s="103">
        <f t="shared" ref="BL3:BL45" si="32">IF(BJ3&gt;0,LN(BI3),0)</f>
        <v>0</v>
      </c>
      <c r="BM3" s="103">
        <f t="shared" ref="BM3:BM45" si="33">(BL3^2)</f>
        <v>0</v>
      </c>
      <c r="BN3" s="103">
        <f t="shared" ref="BN3:BN45" si="34">(BJ3^2)</f>
        <v>0</v>
      </c>
      <c r="BO3" s="103">
        <f t="shared" ref="BO3:BO45" si="35">(BL3*BJ3)</f>
        <v>0</v>
      </c>
      <c r="BP3" s="103" t="e">
        <f t="shared" si="5"/>
        <v>#DIV/0!</v>
      </c>
      <c r="BQ3" s="103">
        <f>SUM(BJ:BJ)</f>
        <v>0</v>
      </c>
      <c r="BR3" s="103" t="s">
        <v>101</v>
      </c>
      <c r="BV3" s="104"/>
      <c r="CB3" s="107"/>
      <c r="CC3" s="107"/>
      <c r="CD3" s="107"/>
      <c r="CE3" s="107"/>
      <c r="CK3" s="104"/>
      <c r="CQ3" s="107"/>
      <c r="CR3" s="107"/>
      <c r="CS3" s="107"/>
      <c r="CT3" s="107"/>
      <c r="CZ3" s="104"/>
      <c r="DF3" s="107"/>
      <c r="DG3" s="107"/>
      <c r="DH3" s="107"/>
      <c r="DI3" s="107"/>
      <c r="DO3" s="104"/>
      <c r="DU3" s="107"/>
      <c r="DV3" s="107"/>
      <c r="DW3" s="107"/>
      <c r="DX3" s="107"/>
      <c r="ED3" s="104"/>
      <c r="EJ3" s="107"/>
      <c r="EK3" s="107"/>
      <c r="EL3" s="107"/>
      <c r="EM3" s="107"/>
      <c r="ES3" s="104"/>
      <c r="EY3" s="107"/>
      <c r="EZ3" s="107"/>
      <c r="FA3" s="107"/>
      <c r="FB3" s="107"/>
    </row>
    <row r="4" spans="1:158" x14ac:dyDescent="0.2">
      <c r="A4" s="103" t="s">
        <v>102</v>
      </c>
      <c r="B4" s="103">
        <v>9</v>
      </c>
      <c r="C4" s="103">
        <f>felv!E12</f>
        <v>8</v>
      </c>
      <c r="D4" s="104">
        <f t="shared" si="6"/>
        <v>9</v>
      </c>
      <c r="E4" s="103">
        <f t="shared" si="7"/>
        <v>2.1972245773362196</v>
      </c>
      <c r="F4" s="103">
        <f t="shared" si="8"/>
        <v>4.8277958432503283</v>
      </c>
      <c r="G4" s="103">
        <f t="shared" si="9"/>
        <v>64</v>
      </c>
      <c r="H4" s="103">
        <f t="shared" si="10"/>
        <v>17.577796618689757</v>
      </c>
      <c r="I4" s="103">
        <f t="shared" si="0"/>
        <v>7.0424475989038378</v>
      </c>
      <c r="J4" s="103">
        <f>SUM(E:E)</f>
        <v>31.25862122864395</v>
      </c>
      <c r="K4" s="103" t="s">
        <v>103</v>
      </c>
      <c r="M4" s="103" t="s">
        <v>102</v>
      </c>
      <c r="N4" s="103">
        <v>9</v>
      </c>
      <c r="O4" s="103">
        <f>felv!G12</f>
        <v>7</v>
      </c>
      <c r="P4" s="104">
        <f t="shared" si="11"/>
        <v>9</v>
      </c>
      <c r="Q4" s="103">
        <f t="shared" si="12"/>
        <v>2.1972245773362196</v>
      </c>
      <c r="R4" s="103">
        <f t="shared" si="13"/>
        <v>4.8277958432503283</v>
      </c>
      <c r="S4" s="103">
        <f t="shared" si="14"/>
        <v>49</v>
      </c>
      <c r="T4" s="103">
        <f t="shared" si="15"/>
        <v>15.380572041353537</v>
      </c>
      <c r="U4" s="103">
        <f t="shared" si="1"/>
        <v>6.9407110698418499</v>
      </c>
      <c r="V4" s="103">
        <f>SUM(Q:Q)</f>
        <v>41.396073571125868</v>
      </c>
      <c r="X4" s="103" t="s">
        <v>102</v>
      </c>
      <c r="Y4" s="103">
        <v>9</v>
      </c>
      <c r="Z4" s="103">
        <f>felv!I12</f>
        <v>0</v>
      </c>
      <c r="AA4" s="104">
        <f t="shared" si="16"/>
        <v>0</v>
      </c>
      <c r="AB4" s="103">
        <f t="shared" si="17"/>
        <v>0</v>
      </c>
      <c r="AC4" s="103">
        <f t="shared" si="18"/>
        <v>0</v>
      </c>
      <c r="AD4" s="103">
        <f t="shared" si="19"/>
        <v>0</v>
      </c>
      <c r="AE4" s="103">
        <f t="shared" si="20"/>
        <v>0</v>
      </c>
      <c r="AF4" s="103">
        <f t="shared" si="2"/>
        <v>5.63270180447347</v>
      </c>
      <c r="AG4" s="103">
        <f>SUM(AB:AB)</f>
        <v>35.883802431595939</v>
      </c>
      <c r="AH4" s="103" t="s">
        <v>103</v>
      </c>
      <c r="AJ4" s="103" t="s">
        <v>102</v>
      </c>
      <c r="AK4" s="103">
        <v>9</v>
      </c>
      <c r="AL4" s="103">
        <f>felv!K12</f>
        <v>0</v>
      </c>
      <c r="AM4" s="104">
        <f t="shared" si="21"/>
        <v>0</v>
      </c>
      <c r="AN4" s="103">
        <f t="shared" si="22"/>
        <v>0</v>
      </c>
      <c r="AO4" s="103">
        <f t="shared" si="23"/>
        <v>0</v>
      </c>
      <c r="AP4" s="103">
        <f t="shared" si="24"/>
        <v>0</v>
      </c>
      <c r="AQ4" s="103">
        <f t="shared" si="25"/>
        <v>0</v>
      </c>
      <c r="AR4" s="103" t="e">
        <f t="shared" si="3"/>
        <v>#DIV/0!</v>
      </c>
      <c r="AS4" s="103">
        <f>SUM(AN:AN)</f>
        <v>0</v>
      </c>
      <c r="AT4" s="103" t="s">
        <v>103</v>
      </c>
      <c r="AV4" s="103" t="s">
        <v>102</v>
      </c>
      <c r="AW4" s="103">
        <v>9</v>
      </c>
      <c r="AX4" s="103">
        <f>felv!M12</f>
        <v>0</v>
      </c>
      <c r="AY4" s="104">
        <f t="shared" si="26"/>
        <v>0</v>
      </c>
      <c r="AZ4" s="103">
        <f t="shared" si="27"/>
        <v>0</v>
      </c>
      <c r="BA4" s="103">
        <f t="shared" si="28"/>
        <v>0</v>
      </c>
      <c r="BB4" s="103">
        <f t="shared" si="29"/>
        <v>0</v>
      </c>
      <c r="BC4" s="103">
        <f t="shared" si="30"/>
        <v>0</v>
      </c>
      <c r="BD4" s="103" t="e">
        <f t="shared" si="4"/>
        <v>#DIV/0!</v>
      </c>
      <c r="BE4" s="103">
        <f>SUM(AZ:AZ)</f>
        <v>0</v>
      </c>
      <c r="BF4" s="103" t="s">
        <v>103</v>
      </c>
      <c r="BH4" s="103" t="s">
        <v>102</v>
      </c>
      <c r="BI4" s="103">
        <v>9</v>
      </c>
      <c r="BJ4" s="103">
        <f>felv!O12</f>
        <v>0</v>
      </c>
      <c r="BK4" s="104">
        <f t="shared" si="31"/>
        <v>0</v>
      </c>
      <c r="BL4" s="103">
        <f t="shared" si="32"/>
        <v>0</v>
      </c>
      <c r="BM4" s="103">
        <f t="shared" si="33"/>
        <v>0</v>
      </c>
      <c r="BN4" s="103">
        <f t="shared" si="34"/>
        <v>0</v>
      </c>
      <c r="BO4" s="103">
        <f t="shared" si="35"/>
        <v>0</v>
      </c>
      <c r="BP4" s="103" t="e">
        <f t="shared" si="5"/>
        <v>#DIV/0!</v>
      </c>
      <c r="BQ4" s="103">
        <f>SUM(BL:BL)</f>
        <v>0</v>
      </c>
      <c r="BR4" s="103" t="s">
        <v>103</v>
      </c>
      <c r="BV4" s="104"/>
      <c r="CB4" s="107"/>
      <c r="CC4" s="107"/>
      <c r="CD4" s="107"/>
      <c r="CE4" s="107"/>
      <c r="CK4" s="104"/>
      <c r="CQ4" s="107"/>
      <c r="CR4" s="107"/>
      <c r="CS4" s="107"/>
      <c r="CT4" s="107"/>
      <c r="CZ4" s="104"/>
      <c r="DF4" s="107"/>
      <c r="DG4" s="107"/>
      <c r="DH4" s="107"/>
      <c r="DI4" s="107"/>
      <c r="DO4" s="104"/>
      <c r="DU4" s="107"/>
      <c r="DV4" s="107"/>
      <c r="DW4" s="107"/>
      <c r="DX4" s="107"/>
      <c r="ED4" s="104"/>
      <c r="EJ4" s="107"/>
      <c r="EK4" s="107"/>
      <c r="EL4" s="107"/>
      <c r="EM4" s="107"/>
      <c r="ES4" s="104"/>
      <c r="EY4" s="107"/>
      <c r="EZ4" s="107"/>
      <c r="FA4" s="107"/>
      <c r="FB4" s="107"/>
    </row>
    <row r="5" spans="1:158" x14ac:dyDescent="0.2">
      <c r="B5" s="103">
        <v>10</v>
      </c>
      <c r="C5" s="103">
        <f>felv!E13</f>
        <v>0</v>
      </c>
      <c r="D5" s="104">
        <f t="shared" si="6"/>
        <v>0</v>
      </c>
      <c r="E5" s="103">
        <f t="shared" si="7"/>
        <v>0</v>
      </c>
      <c r="F5" s="103">
        <f t="shared" si="8"/>
        <v>0</v>
      </c>
      <c r="G5" s="103">
        <f t="shared" si="9"/>
        <v>0</v>
      </c>
      <c r="H5" s="103">
        <f t="shared" si="10"/>
        <v>0</v>
      </c>
      <c r="I5" s="103">
        <f t="shared" si="0"/>
        <v>8.4842095437828142</v>
      </c>
      <c r="J5" s="103">
        <f>SUM(F:F)</f>
        <v>100.3698189524053</v>
      </c>
      <c r="K5" s="103" t="s">
        <v>104</v>
      </c>
      <c r="N5" s="103">
        <v>10</v>
      </c>
      <c r="O5" s="103">
        <f>felv!G13</f>
        <v>0</v>
      </c>
      <c r="P5" s="104">
        <f t="shared" si="11"/>
        <v>0</v>
      </c>
      <c r="Q5" s="103">
        <f t="shared" si="12"/>
        <v>0</v>
      </c>
      <c r="R5" s="103">
        <f t="shared" si="13"/>
        <v>0</v>
      </c>
      <c r="S5" s="103">
        <f t="shared" si="14"/>
        <v>0</v>
      </c>
      <c r="T5" s="103">
        <f t="shared" si="15"/>
        <v>0</v>
      </c>
      <c r="U5" s="103">
        <f t="shared" si="1"/>
        <v>8.1499018825196465</v>
      </c>
      <c r="V5" s="103">
        <f>SUM(R:R)</f>
        <v>134.75406968329992</v>
      </c>
      <c r="Y5" s="103">
        <v>10</v>
      </c>
      <c r="Z5" s="103">
        <f>felv!I13</f>
        <v>8</v>
      </c>
      <c r="AA5" s="104">
        <f t="shared" si="16"/>
        <v>10</v>
      </c>
      <c r="AB5" s="103">
        <f t="shared" si="17"/>
        <v>2.3025850929940459</v>
      </c>
      <c r="AC5" s="103">
        <f t="shared" si="18"/>
        <v>5.3018981104783993</v>
      </c>
      <c r="AD5" s="103">
        <f t="shared" si="19"/>
        <v>64</v>
      </c>
      <c r="AE5" s="103">
        <f t="shared" si="20"/>
        <v>18.420680743952367</v>
      </c>
      <c r="AF5" s="103">
        <f t="shared" si="2"/>
        <v>6.883251602168265</v>
      </c>
      <c r="AG5" s="103">
        <f>SUM(AC:AC)</f>
        <v>119.61476773043478</v>
      </c>
      <c r="AH5" s="103" t="s">
        <v>104</v>
      </c>
      <c r="AK5" s="103">
        <v>10</v>
      </c>
      <c r="AL5" s="103">
        <f>felv!K13</f>
        <v>0</v>
      </c>
      <c r="AM5" s="104">
        <f t="shared" si="21"/>
        <v>0</v>
      </c>
      <c r="AN5" s="103">
        <f t="shared" si="22"/>
        <v>0</v>
      </c>
      <c r="AO5" s="103">
        <f t="shared" si="23"/>
        <v>0</v>
      </c>
      <c r="AP5" s="103">
        <f t="shared" si="24"/>
        <v>0</v>
      </c>
      <c r="AQ5" s="103">
        <f t="shared" si="25"/>
        <v>0</v>
      </c>
      <c r="AR5" s="103" t="e">
        <f t="shared" si="3"/>
        <v>#DIV/0!</v>
      </c>
      <c r="AS5" s="103">
        <f>SUM(AO:AO)</f>
        <v>0</v>
      </c>
      <c r="AT5" s="103" t="s">
        <v>104</v>
      </c>
      <c r="AW5" s="103">
        <v>10</v>
      </c>
      <c r="AX5" s="103">
        <f>felv!M13</f>
        <v>0</v>
      </c>
      <c r="AY5" s="104">
        <f t="shared" si="26"/>
        <v>0</v>
      </c>
      <c r="AZ5" s="103">
        <f t="shared" si="27"/>
        <v>0</v>
      </c>
      <c r="BA5" s="103">
        <f t="shared" si="28"/>
        <v>0</v>
      </c>
      <c r="BB5" s="103">
        <f t="shared" si="29"/>
        <v>0</v>
      </c>
      <c r="BC5" s="103">
        <f t="shared" si="30"/>
        <v>0</v>
      </c>
      <c r="BD5" s="103" t="e">
        <f t="shared" si="4"/>
        <v>#DIV/0!</v>
      </c>
      <c r="BE5" s="103">
        <f>SUM(BA:BA)</f>
        <v>0</v>
      </c>
      <c r="BF5" s="103" t="s">
        <v>104</v>
      </c>
      <c r="BI5" s="103">
        <v>10</v>
      </c>
      <c r="BJ5" s="103">
        <f>felv!O13</f>
        <v>0</v>
      </c>
      <c r="BK5" s="104">
        <f t="shared" si="31"/>
        <v>0</v>
      </c>
      <c r="BL5" s="103">
        <f t="shared" si="32"/>
        <v>0</v>
      </c>
      <c r="BM5" s="103">
        <f t="shared" si="33"/>
        <v>0</v>
      </c>
      <c r="BN5" s="103">
        <f t="shared" si="34"/>
        <v>0</v>
      </c>
      <c r="BO5" s="103">
        <f t="shared" si="35"/>
        <v>0</v>
      </c>
      <c r="BP5" s="103" t="e">
        <f t="shared" si="5"/>
        <v>#DIV/0!</v>
      </c>
      <c r="BQ5" s="103">
        <f>SUM(BM:BM)</f>
        <v>0</v>
      </c>
      <c r="BR5" s="103" t="s">
        <v>104</v>
      </c>
      <c r="BV5" s="104"/>
      <c r="CB5" s="107"/>
      <c r="CC5" s="107"/>
      <c r="CD5" s="107"/>
      <c r="CE5" s="107"/>
      <c r="CK5" s="104"/>
      <c r="CQ5" s="107"/>
      <c r="CR5" s="107"/>
      <c r="CS5" s="107"/>
      <c r="CT5" s="107"/>
      <c r="CZ5" s="104"/>
      <c r="DF5" s="107"/>
      <c r="DG5" s="107"/>
      <c r="DH5" s="107"/>
      <c r="DI5" s="107"/>
      <c r="DO5" s="104"/>
      <c r="DU5" s="107"/>
      <c r="DV5" s="107"/>
      <c r="DW5" s="107"/>
      <c r="DX5" s="107"/>
      <c r="ED5" s="104"/>
      <c r="EJ5" s="107"/>
      <c r="EK5" s="107"/>
      <c r="EL5" s="107"/>
      <c r="EM5" s="107"/>
      <c r="ES5" s="104"/>
      <c r="EY5" s="107"/>
      <c r="EZ5" s="107"/>
      <c r="FA5" s="107"/>
      <c r="FB5" s="107"/>
    </row>
    <row r="6" spans="1:158" x14ac:dyDescent="0.2">
      <c r="B6" s="103">
        <v>11</v>
      </c>
      <c r="C6" s="103">
        <f>felv!E14</f>
        <v>0</v>
      </c>
      <c r="D6" s="104">
        <f t="shared" si="6"/>
        <v>0</v>
      </c>
      <c r="E6" s="103">
        <f t="shared" si="7"/>
        <v>0</v>
      </c>
      <c r="F6" s="103">
        <f t="shared" si="8"/>
        <v>0</v>
      </c>
      <c r="G6" s="103">
        <f t="shared" si="9"/>
        <v>0</v>
      </c>
      <c r="H6" s="103">
        <f t="shared" si="10"/>
        <v>0</v>
      </c>
      <c r="I6" s="103">
        <f t="shared" si="0"/>
        <v>9.7884418678511764</v>
      </c>
      <c r="J6" s="103">
        <f>SUM(G:G)</f>
        <v>4406.25</v>
      </c>
      <c r="K6" s="103" t="s">
        <v>105</v>
      </c>
      <c r="N6" s="103">
        <v>11</v>
      </c>
      <c r="O6" s="103">
        <f>felv!G14</f>
        <v>0</v>
      </c>
      <c r="P6" s="104">
        <f t="shared" si="11"/>
        <v>0</v>
      </c>
      <c r="Q6" s="103">
        <f t="shared" si="12"/>
        <v>0</v>
      </c>
      <c r="R6" s="103">
        <f t="shared" si="13"/>
        <v>0</v>
      </c>
      <c r="S6" s="103">
        <f t="shared" si="14"/>
        <v>0</v>
      </c>
      <c r="T6" s="103">
        <f t="shared" si="15"/>
        <v>0</v>
      </c>
      <c r="U6" s="103">
        <f t="shared" si="1"/>
        <v>9.2437480264427023</v>
      </c>
      <c r="V6" s="103">
        <f>SUM(S:S)</f>
        <v>4759.75</v>
      </c>
      <c r="Y6" s="103">
        <v>11</v>
      </c>
      <c r="Z6" s="103">
        <f>felv!I14</f>
        <v>0</v>
      </c>
      <c r="AA6" s="104">
        <f t="shared" si="16"/>
        <v>0</v>
      </c>
      <c r="AB6" s="103">
        <f t="shared" si="17"/>
        <v>0</v>
      </c>
      <c r="AC6" s="103">
        <f t="shared" si="18"/>
        <v>0</v>
      </c>
      <c r="AD6" s="103">
        <f t="shared" si="19"/>
        <v>0</v>
      </c>
      <c r="AE6" s="103">
        <f t="shared" si="20"/>
        <v>0</v>
      </c>
      <c r="AF6" s="103">
        <f t="shared" si="2"/>
        <v>8.0145114989937554</v>
      </c>
      <c r="AG6" s="103">
        <f>SUM(AD:AD)</f>
        <v>4042.5</v>
      </c>
      <c r="AH6" s="103" t="s">
        <v>105</v>
      </c>
      <c r="AK6" s="103">
        <v>11</v>
      </c>
      <c r="AL6" s="103">
        <f>felv!K14</f>
        <v>0</v>
      </c>
      <c r="AM6" s="104">
        <f t="shared" si="21"/>
        <v>0</v>
      </c>
      <c r="AN6" s="103">
        <f t="shared" si="22"/>
        <v>0</v>
      </c>
      <c r="AO6" s="103">
        <f t="shared" si="23"/>
        <v>0</v>
      </c>
      <c r="AP6" s="103">
        <f t="shared" si="24"/>
        <v>0</v>
      </c>
      <c r="AQ6" s="103">
        <f t="shared" si="25"/>
        <v>0</v>
      </c>
      <c r="AR6" s="103" t="e">
        <f t="shared" si="3"/>
        <v>#DIV/0!</v>
      </c>
      <c r="AS6" s="103">
        <f>SUM(AP:AP)</f>
        <v>0</v>
      </c>
      <c r="AT6" s="103" t="s">
        <v>105</v>
      </c>
      <c r="AW6" s="103">
        <v>11</v>
      </c>
      <c r="AX6" s="103">
        <f>felv!M14</f>
        <v>0</v>
      </c>
      <c r="AY6" s="104">
        <f t="shared" si="26"/>
        <v>0</v>
      </c>
      <c r="AZ6" s="103">
        <f t="shared" si="27"/>
        <v>0</v>
      </c>
      <c r="BA6" s="103">
        <f t="shared" si="28"/>
        <v>0</v>
      </c>
      <c r="BB6" s="103">
        <f t="shared" si="29"/>
        <v>0</v>
      </c>
      <c r="BC6" s="103">
        <f t="shared" si="30"/>
        <v>0</v>
      </c>
      <c r="BD6" s="103" t="e">
        <f t="shared" si="4"/>
        <v>#DIV/0!</v>
      </c>
      <c r="BE6" s="103">
        <f>SUM(BB:BB)</f>
        <v>0</v>
      </c>
      <c r="BF6" s="103" t="s">
        <v>105</v>
      </c>
      <c r="BI6" s="103">
        <v>11</v>
      </c>
      <c r="BJ6" s="103">
        <f>felv!O14</f>
        <v>0</v>
      </c>
      <c r="BK6" s="104">
        <f t="shared" si="31"/>
        <v>0</v>
      </c>
      <c r="BL6" s="103">
        <f t="shared" si="32"/>
        <v>0</v>
      </c>
      <c r="BM6" s="103">
        <f t="shared" si="33"/>
        <v>0</v>
      </c>
      <c r="BN6" s="103">
        <f t="shared" si="34"/>
        <v>0</v>
      </c>
      <c r="BO6" s="103">
        <f t="shared" si="35"/>
        <v>0</v>
      </c>
      <c r="BP6" s="103" t="e">
        <f t="shared" si="5"/>
        <v>#DIV/0!</v>
      </c>
      <c r="BQ6" s="103">
        <f>SUM(BN:BN)</f>
        <v>0</v>
      </c>
      <c r="BR6" s="103" t="s">
        <v>105</v>
      </c>
      <c r="BV6" s="104"/>
      <c r="CB6" s="107"/>
      <c r="CC6" s="107"/>
      <c r="CD6" s="107"/>
      <c r="CE6" s="107"/>
      <c r="CK6" s="104"/>
      <c r="CQ6" s="107"/>
      <c r="CR6" s="107"/>
      <c r="CS6" s="107"/>
      <c r="CT6" s="107"/>
      <c r="CZ6" s="104"/>
      <c r="DF6" s="107"/>
      <c r="DG6" s="107"/>
      <c r="DH6" s="107"/>
      <c r="DI6" s="107"/>
      <c r="DO6" s="104"/>
      <c r="DU6" s="107"/>
      <c r="DV6" s="107"/>
      <c r="DW6" s="107"/>
      <c r="DX6" s="107"/>
      <c r="ED6" s="104"/>
      <c r="EJ6" s="107"/>
      <c r="EK6" s="107"/>
      <c r="EL6" s="107"/>
      <c r="EM6" s="107"/>
      <c r="ES6" s="104"/>
      <c r="EY6" s="107"/>
      <c r="EZ6" s="107"/>
      <c r="FA6" s="107"/>
      <c r="FB6" s="107"/>
    </row>
    <row r="7" spans="1:158" x14ac:dyDescent="0.2">
      <c r="B7" s="103">
        <v>12</v>
      </c>
      <c r="C7" s="103">
        <f>felv!E15</f>
        <v>10</v>
      </c>
      <c r="D7" s="104">
        <f t="shared" si="6"/>
        <v>12</v>
      </c>
      <c r="E7" s="103">
        <f t="shared" si="7"/>
        <v>2.4849066497880004</v>
      </c>
      <c r="F7" s="103">
        <f t="shared" si="8"/>
        <v>6.174761058160624</v>
      </c>
      <c r="G7" s="103">
        <f t="shared" si="9"/>
        <v>100</v>
      </c>
      <c r="H7" s="103">
        <f t="shared" si="10"/>
        <v>24.849066497880003</v>
      </c>
      <c r="I7" s="103">
        <f t="shared" si="0"/>
        <v>10.979112692988203</v>
      </c>
      <c r="J7" s="103">
        <f>SUM(H:H)</f>
        <v>653.75303284577569</v>
      </c>
      <c r="K7" s="103" t="s">
        <v>106</v>
      </c>
      <c r="N7" s="103">
        <v>12</v>
      </c>
      <c r="O7" s="103">
        <f>felv!G15</f>
        <v>9.5</v>
      </c>
      <c r="P7" s="104">
        <f t="shared" si="11"/>
        <v>12</v>
      </c>
      <c r="Q7" s="103">
        <f t="shared" si="12"/>
        <v>2.4849066497880004</v>
      </c>
      <c r="R7" s="103">
        <f t="shared" si="13"/>
        <v>6.174761058160624</v>
      </c>
      <c r="S7" s="103">
        <f t="shared" si="14"/>
        <v>90.25</v>
      </c>
      <c r="T7" s="103">
        <f t="shared" si="15"/>
        <v>23.606613172986002</v>
      </c>
      <c r="U7" s="103">
        <f t="shared" si="1"/>
        <v>10.242351317223854</v>
      </c>
      <c r="V7" s="103">
        <f>SUM(T:T)</f>
        <v>789.97000507376572</v>
      </c>
      <c r="Y7" s="103">
        <v>12</v>
      </c>
      <c r="Z7" s="103">
        <f>felv!I15</f>
        <v>0</v>
      </c>
      <c r="AA7" s="104">
        <f t="shared" si="16"/>
        <v>0</v>
      </c>
      <c r="AB7" s="103">
        <f t="shared" si="17"/>
        <v>0</v>
      </c>
      <c r="AC7" s="103">
        <f t="shared" si="18"/>
        <v>0</v>
      </c>
      <c r="AD7" s="103">
        <f t="shared" si="19"/>
        <v>0</v>
      </c>
      <c r="AE7" s="103">
        <f t="shared" si="20"/>
        <v>0</v>
      </c>
      <c r="AF7" s="103">
        <f t="shared" si="2"/>
        <v>9.0472708701125342</v>
      </c>
      <c r="AG7" s="103">
        <f>SUM(AE:AE)</f>
        <v>686.03182848897211</v>
      </c>
      <c r="AH7" s="103" t="s">
        <v>106</v>
      </c>
      <c r="AK7" s="103">
        <v>12</v>
      </c>
      <c r="AL7" s="103">
        <f>felv!K15</f>
        <v>0</v>
      </c>
      <c r="AM7" s="104">
        <f t="shared" si="21"/>
        <v>0</v>
      </c>
      <c r="AN7" s="103">
        <f t="shared" si="22"/>
        <v>0</v>
      </c>
      <c r="AO7" s="103">
        <f t="shared" si="23"/>
        <v>0</v>
      </c>
      <c r="AP7" s="103">
        <f t="shared" si="24"/>
        <v>0</v>
      </c>
      <c r="AQ7" s="103">
        <f t="shared" si="25"/>
        <v>0</v>
      </c>
      <c r="AR7" s="103" t="e">
        <f t="shared" si="3"/>
        <v>#DIV/0!</v>
      </c>
      <c r="AS7" s="103">
        <f>SUM(AQ:AQ)</f>
        <v>0</v>
      </c>
      <c r="AT7" s="103" t="s">
        <v>106</v>
      </c>
      <c r="AW7" s="103">
        <v>12</v>
      </c>
      <c r="AX7" s="103">
        <f>felv!M15</f>
        <v>0</v>
      </c>
      <c r="AY7" s="104">
        <f t="shared" si="26"/>
        <v>0</v>
      </c>
      <c r="AZ7" s="103">
        <f t="shared" si="27"/>
        <v>0</v>
      </c>
      <c r="BA7" s="103">
        <f t="shared" si="28"/>
        <v>0</v>
      </c>
      <c r="BB7" s="103">
        <f t="shared" si="29"/>
        <v>0</v>
      </c>
      <c r="BC7" s="103">
        <f t="shared" si="30"/>
        <v>0</v>
      </c>
      <c r="BD7" s="103" t="e">
        <f t="shared" si="4"/>
        <v>#DIV/0!</v>
      </c>
      <c r="BE7" s="103">
        <f>SUM(BC:BC)</f>
        <v>0</v>
      </c>
      <c r="BF7" s="103" t="s">
        <v>106</v>
      </c>
      <c r="BI7" s="103">
        <v>12</v>
      </c>
      <c r="BJ7" s="103">
        <f>felv!O15</f>
        <v>0</v>
      </c>
      <c r="BK7" s="104">
        <f t="shared" si="31"/>
        <v>0</v>
      </c>
      <c r="BL7" s="103">
        <f t="shared" si="32"/>
        <v>0</v>
      </c>
      <c r="BM7" s="103">
        <f t="shared" si="33"/>
        <v>0</v>
      </c>
      <c r="BN7" s="103">
        <f t="shared" si="34"/>
        <v>0</v>
      </c>
      <c r="BO7" s="103">
        <f t="shared" si="35"/>
        <v>0</v>
      </c>
      <c r="BP7" s="103" t="e">
        <f t="shared" si="5"/>
        <v>#DIV/0!</v>
      </c>
      <c r="BQ7" s="103">
        <f>SUM(BO:BO)</f>
        <v>0</v>
      </c>
      <c r="BR7" s="103" t="s">
        <v>106</v>
      </c>
      <c r="BV7" s="104"/>
      <c r="CB7" s="107"/>
      <c r="CC7" s="107"/>
      <c r="CD7" s="107"/>
      <c r="CE7" s="107"/>
      <c r="CK7" s="104"/>
      <c r="CQ7" s="107"/>
      <c r="CR7" s="107"/>
      <c r="CS7" s="107"/>
      <c r="CT7" s="107"/>
      <c r="CZ7" s="104"/>
      <c r="DF7" s="107"/>
      <c r="DG7" s="107"/>
      <c r="DH7" s="107"/>
      <c r="DI7" s="107"/>
      <c r="DO7" s="104"/>
      <c r="DU7" s="107"/>
      <c r="DV7" s="107"/>
      <c r="DW7" s="107"/>
      <c r="DX7" s="107"/>
      <c r="ED7" s="104"/>
      <c r="EJ7" s="107"/>
      <c r="EK7" s="107"/>
      <c r="EL7" s="107"/>
      <c r="EM7" s="107"/>
      <c r="ES7" s="104"/>
      <c r="EY7" s="107"/>
      <c r="EZ7" s="107"/>
      <c r="FA7" s="107"/>
      <c r="FB7" s="107"/>
    </row>
    <row r="8" spans="1:158" x14ac:dyDescent="0.2">
      <c r="B8" s="103">
        <v>13</v>
      </c>
      <c r="C8" s="103">
        <f>felv!E16</f>
        <v>0</v>
      </c>
      <c r="D8" s="104">
        <f t="shared" si="6"/>
        <v>0</v>
      </c>
      <c r="E8" s="103">
        <f t="shared" si="7"/>
        <v>0</v>
      </c>
      <c r="F8" s="103">
        <f t="shared" si="8"/>
        <v>0</v>
      </c>
      <c r="G8" s="103">
        <f t="shared" si="9"/>
        <v>0</v>
      </c>
      <c r="H8" s="103">
        <f t="shared" si="10"/>
        <v>0</v>
      </c>
      <c r="I8" s="103">
        <f t="shared" si="0"/>
        <v>12.07442367517401</v>
      </c>
      <c r="J8" s="103">
        <f>(J5-(J4^2)/J1)</f>
        <v>2.6596788408222807</v>
      </c>
      <c r="K8" s="103" t="s">
        <v>107</v>
      </c>
      <c r="N8" s="103">
        <v>13</v>
      </c>
      <c r="O8" s="103">
        <f>felv!G16</f>
        <v>0</v>
      </c>
      <c r="P8" s="104">
        <f t="shared" si="11"/>
        <v>0</v>
      </c>
      <c r="Q8" s="103">
        <f t="shared" si="12"/>
        <v>0</v>
      </c>
      <c r="R8" s="103">
        <f t="shared" si="13"/>
        <v>0</v>
      </c>
      <c r="S8" s="103">
        <f t="shared" si="14"/>
        <v>0</v>
      </c>
      <c r="T8" s="103">
        <f t="shared" si="15"/>
        <v>0</v>
      </c>
      <c r="U8" s="103">
        <f t="shared" si="1"/>
        <v>11.160977295242262</v>
      </c>
      <c r="V8" s="103">
        <f>(V5-(V4^2)/V1)</f>
        <v>2.9359999059102506</v>
      </c>
      <c r="Y8" s="103">
        <v>13</v>
      </c>
      <c r="Z8" s="103">
        <f>felv!I16</f>
        <v>0</v>
      </c>
      <c r="AA8" s="104">
        <f t="shared" si="16"/>
        <v>0</v>
      </c>
      <c r="AB8" s="103">
        <f t="shared" si="17"/>
        <v>0</v>
      </c>
      <c r="AC8" s="103">
        <f t="shared" si="18"/>
        <v>0</v>
      </c>
      <c r="AD8" s="103">
        <f t="shared" si="19"/>
        <v>0</v>
      </c>
      <c r="AE8" s="103">
        <f t="shared" si="20"/>
        <v>0</v>
      </c>
      <c r="AF8" s="103">
        <f t="shared" si="2"/>
        <v>9.9973173962055313</v>
      </c>
      <c r="AG8" s="103">
        <f>(AG5-(AG4^2)/AG1)</f>
        <v>2.5559243713610726</v>
      </c>
      <c r="AH8" s="103" t="s">
        <v>107</v>
      </c>
      <c r="AK8" s="103">
        <v>13</v>
      </c>
      <c r="AL8" s="103">
        <f>felv!K16</f>
        <v>0</v>
      </c>
      <c r="AM8" s="104">
        <f t="shared" si="21"/>
        <v>0</v>
      </c>
      <c r="AN8" s="103">
        <f t="shared" si="22"/>
        <v>0</v>
      </c>
      <c r="AO8" s="103">
        <f t="shared" si="23"/>
        <v>0</v>
      </c>
      <c r="AP8" s="103">
        <f t="shared" si="24"/>
        <v>0</v>
      </c>
      <c r="AQ8" s="103">
        <f t="shared" si="25"/>
        <v>0</v>
      </c>
      <c r="AR8" s="103" t="e">
        <f t="shared" si="3"/>
        <v>#DIV/0!</v>
      </c>
      <c r="AS8" s="103" t="e">
        <f>(AS5-(AS4^2)/AS1)</f>
        <v>#DIV/0!</v>
      </c>
      <c r="AT8" s="103" t="s">
        <v>107</v>
      </c>
      <c r="AW8" s="103">
        <v>13</v>
      </c>
      <c r="AX8" s="103">
        <f>felv!M16</f>
        <v>0</v>
      </c>
      <c r="AY8" s="104">
        <f t="shared" si="26"/>
        <v>0</v>
      </c>
      <c r="AZ8" s="103">
        <f t="shared" si="27"/>
        <v>0</v>
      </c>
      <c r="BA8" s="103">
        <f t="shared" si="28"/>
        <v>0</v>
      </c>
      <c r="BB8" s="103">
        <f t="shared" si="29"/>
        <v>0</v>
      </c>
      <c r="BC8" s="103">
        <f t="shared" si="30"/>
        <v>0</v>
      </c>
      <c r="BD8" s="103" t="e">
        <f t="shared" si="4"/>
        <v>#DIV/0!</v>
      </c>
      <c r="BE8" s="103" t="e">
        <f>(BE5-(BE4^2)/BE1)</f>
        <v>#DIV/0!</v>
      </c>
      <c r="BF8" s="103" t="s">
        <v>107</v>
      </c>
      <c r="BI8" s="103">
        <v>13</v>
      </c>
      <c r="BJ8" s="103">
        <f>felv!O16</f>
        <v>0</v>
      </c>
      <c r="BK8" s="104">
        <f t="shared" si="31"/>
        <v>0</v>
      </c>
      <c r="BL8" s="103">
        <f t="shared" si="32"/>
        <v>0</v>
      </c>
      <c r="BM8" s="103">
        <f t="shared" si="33"/>
        <v>0</v>
      </c>
      <c r="BN8" s="103">
        <f t="shared" si="34"/>
        <v>0</v>
      </c>
      <c r="BO8" s="103">
        <f t="shared" si="35"/>
        <v>0</v>
      </c>
      <c r="BP8" s="103" t="e">
        <f t="shared" si="5"/>
        <v>#DIV/0!</v>
      </c>
      <c r="BQ8" s="103" t="e">
        <f>(BQ5-(BQ4^2)/BQ1)</f>
        <v>#DIV/0!</v>
      </c>
      <c r="BR8" s="103" t="s">
        <v>107</v>
      </c>
      <c r="BV8" s="104"/>
      <c r="CB8" s="107"/>
      <c r="CC8" s="107"/>
      <c r="CD8" s="107"/>
      <c r="CE8" s="107"/>
      <c r="CK8" s="104"/>
      <c r="CQ8" s="107"/>
      <c r="CR8" s="107"/>
      <c r="CS8" s="107"/>
      <c r="CT8" s="107"/>
      <c r="CZ8" s="104"/>
      <c r="DF8" s="107"/>
      <c r="DG8" s="107"/>
      <c r="DH8" s="107"/>
      <c r="DI8" s="107"/>
      <c r="DO8" s="104"/>
      <c r="DU8" s="107"/>
      <c r="DV8" s="107"/>
      <c r="DW8" s="107"/>
      <c r="DX8" s="107"/>
      <c r="ED8" s="104"/>
      <c r="EJ8" s="107"/>
      <c r="EK8" s="107"/>
      <c r="EL8" s="107"/>
      <c r="EM8" s="107"/>
      <c r="ES8" s="104"/>
      <c r="EY8" s="107"/>
      <c r="EZ8" s="107"/>
      <c r="FA8" s="107"/>
      <c r="FB8" s="107"/>
    </row>
    <row r="9" spans="1:158" x14ac:dyDescent="0.2">
      <c r="B9" s="103">
        <v>14</v>
      </c>
      <c r="C9" s="103">
        <f>felv!E17</f>
        <v>0</v>
      </c>
      <c r="D9" s="104">
        <f t="shared" si="6"/>
        <v>0</v>
      </c>
      <c r="E9" s="103">
        <f t="shared" si="7"/>
        <v>0</v>
      </c>
      <c r="F9" s="103">
        <f t="shared" si="8"/>
        <v>0</v>
      </c>
      <c r="G9" s="103">
        <f t="shared" si="9"/>
        <v>0</v>
      </c>
      <c r="H9" s="103">
        <f t="shared" si="10"/>
        <v>0</v>
      </c>
      <c r="I9" s="103">
        <f t="shared" si="0"/>
        <v>13.088523249348313</v>
      </c>
      <c r="J9" s="103">
        <f>(J6-(J3^2)/J1)</f>
        <v>505.625</v>
      </c>
      <c r="K9" s="103" t="s">
        <v>108</v>
      </c>
      <c r="N9" s="103">
        <v>14</v>
      </c>
      <c r="O9" s="103">
        <f>felv!G17</f>
        <v>0</v>
      </c>
      <c r="P9" s="104">
        <f t="shared" si="11"/>
        <v>0</v>
      </c>
      <c r="Q9" s="103">
        <f t="shared" si="12"/>
        <v>0</v>
      </c>
      <c r="R9" s="103">
        <f t="shared" si="13"/>
        <v>0</v>
      </c>
      <c r="S9" s="103">
        <f t="shared" si="14"/>
        <v>0</v>
      </c>
      <c r="T9" s="103">
        <f t="shared" si="15"/>
        <v>0</v>
      </c>
      <c r="U9" s="103">
        <f t="shared" si="1"/>
        <v>12.011492106364543</v>
      </c>
      <c r="V9" s="103">
        <f>(V6-(V3^2)/V1)</f>
        <v>420.80769230769238</v>
      </c>
      <c r="Y9" s="103">
        <v>14</v>
      </c>
      <c r="Z9" s="103">
        <f>felv!I17</f>
        <v>10</v>
      </c>
      <c r="AA9" s="104">
        <f t="shared" si="16"/>
        <v>14</v>
      </c>
      <c r="AB9" s="103">
        <f t="shared" si="17"/>
        <v>2.6390573296152584</v>
      </c>
      <c r="AC9" s="103">
        <f t="shared" si="18"/>
        <v>6.9646235889960186</v>
      </c>
      <c r="AD9" s="103">
        <f t="shared" si="19"/>
        <v>100</v>
      </c>
      <c r="AE9" s="103">
        <f t="shared" si="20"/>
        <v>26.390573296152585</v>
      </c>
      <c r="AF9" s="103">
        <f t="shared" si="2"/>
        <v>10.876923091050326</v>
      </c>
      <c r="AG9" s="103">
        <f>(AG6-(AG3^2)/AG1)</f>
        <v>369.68181818181802</v>
      </c>
      <c r="AH9" s="103" t="s">
        <v>108</v>
      </c>
      <c r="AK9" s="103">
        <v>14</v>
      </c>
      <c r="AL9" s="103">
        <f>felv!K17</f>
        <v>0</v>
      </c>
      <c r="AM9" s="104">
        <f t="shared" si="21"/>
        <v>0</v>
      </c>
      <c r="AN9" s="103">
        <f t="shared" si="22"/>
        <v>0</v>
      </c>
      <c r="AO9" s="103">
        <f t="shared" si="23"/>
        <v>0</v>
      </c>
      <c r="AP9" s="103">
        <f t="shared" si="24"/>
        <v>0</v>
      </c>
      <c r="AQ9" s="103">
        <f t="shared" si="25"/>
        <v>0</v>
      </c>
      <c r="AR9" s="103" t="e">
        <f t="shared" si="3"/>
        <v>#DIV/0!</v>
      </c>
      <c r="AS9" s="103" t="e">
        <f>(AS6-(AS3^2)/AS1)</f>
        <v>#DIV/0!</v>
      </c>
      <c r="AT9" s="103" t="s">
        <v>108</v>
      </c>
      <c r="AW9" s="103">
        <v>14</v>
      </c>
      <c r="AX9" s="103">
        <f>felv!M17</f>
        <v>0</v>
      </c>
      <c r="AY9" s="104">
        <f t="shared" si="26"/>
        <v>0</v>
      </c>
      <c r="AZ9" s="103">
        <f t="shared" si="27"/>
        <v>0</v>
      </c>
      <c r="BA9" s="103">
        <f t="shared" si="28"/>
        <v>0</v>
      </c>
      <c r="BB9" s="103">
        <f t="shared" si="29"/>
        <v>0</v>
      </c>
      <c r="BC9" s="103">
        <f t="shared" si="30"/>
        <v>0</v>
      </c>
      <c r="BD9" s="103" t="e">
        <f t="shared" si="4"/>
        <v>#DIV/0!</v>
      </c>
      <c r="BE9" s="103" t="e">
        <f>(BE6-(BE3^2)/BE1)</f>
        <v>#DIV/0!</v>
      </c>
      <c r="BF9" s="103" t="s">
        <v>108</v>
      </c>
      <c r="BI9" s="103">
        <v>14</v>
      </c>
      <c r="BJ9" s="103">
        <f>felv!O17</f>
        <v>0</v>
      </c>
      <c r="BK9" s="104">
        <f t="shared" si="31"/>
        <v>0</v>
      </c>
      <c r="BL9" s="103">
        <f t="shared" si="32"/>
        <v>0</v>
      </c>
      <c r="BM9" s="103">
        <f t="shared" si="33"/>
        <v>0</v>
      </c>
      <c r="BN9" s="103">
        <f t="shared" si="34"/>
        <v>0</v>
      </c>
      <c r="BO9" s="103">
        <f t="shared" si="35"/>
        <v>0</v>
      </c>
      <c r="BP9" s="103" t="e">
        <f t="shared" si="5"/>
        <v>#DIV/0!</v>
      </c>
      <c r="BQ9" s="103" t="e">
        <f>(BQ6-(BQ3^2)/BQ1)</f>
        <v>#DIV/0!</v>
      </c>
      <c r="BR9" s="103" t="s">
        <v>108</v>
      </c>
      <c r="BV9" s="104"/>
      <c r="CB9" s="107"/>
      <c r="CC9" s="107"/>
      <c r="CD9" s="107"/>
      <c r="CE9" s="107"/>
      <c r="CK9" s="104"/>
      <c r="CQ9" s="107"/>
      <c r="CR9" s="107"/>
      <c r="CS9" s="107"/>
      <c r="CT9" s="107"/>
      <c r="CZ9" s="104"/>
      <c r="DF9" s="107"/>
      <c r="DG9" s="107"/>
      <c r="DH9" s="107"/>
      <c r="DI9" s="107"/>
      <c r="DO9" s="104"/>
      <c r="DU9" s="107"/>
      <c r="DV9" s="107"/>
      <c r="DW9" s="107"/>
      <c r="DX9" s="107"/>
      <c r="ED9" s="104"/>
      <c r="EJ9" s="107"/>
      <c r="EK9" s="107"/>
      <c r="EL9" s="107"/>
      <c r="EM9" s="107"/>
      <c r="ES9" s="104"/>
      <c r="EY9" s="107"/>
      <c r="EZ9" s="107"/>
      <c r="FA9" s="107"/>
      <c r="FB9" s="107"/>
    </row>
    <row r="10" spans="1:158" x14ac:dyDescent="0.2">
      <c r="B10" s="103">
        <v>15</v>
      </c>
      <c r="C10" s="103">
        <f>felv!E18</f>
        <v>0</v>
      </c>
      <c r="D10" s="104">
        <f t="shared" si="6"/>
        <v>0</v>
      </c>
      <c r="E10" s="103">
        <f t="shared" si="7"/>
        <v>0</v>
      </c>
      <c r="F10" s="103">
        <f t="shared" si="8"/>
        <v>0</v>
      </c>
      <c r="G10" s="103">
        <f t="shared" si="9"/>
        <v>0</v>
      </c>
      <c r="H10" s="103">
        <f t="shared" si="10"/>
        <v>0</v>
      </c>
      <c r="I10" s="103">
        <f t="shared" si="0"/>
        <v>14.032627366120678</v>
      </c>
      <c r="J10" s="103">
        <f>(J7-(J4*J3)/J1)</f>
        <v>36.395263580057758</v>
      </c>
      <c r="K10" s="103" t="s">
        <v>109</v>
      </c>
      <c r="N10" s="103">
        <v>15</v>
      </c>
      <c r="O10" s="103">
        <f>felv!G18</f>
        <v>0</v>
      </c>
      <c r="P10" s="104">
        <f t="shared" si="11"/>
        <v>0</v>
      </c>
      <c r="Q10" s="103">
        <f t="shared" si="12"/>
        <v>0</v>
      </c>
      <c r="R10" s="103">
        <f t="shared" si="13"/>
        <v>0</v>
      </c>
      <c r="S10" s="103">
        <f t="shared" si="14"/>
        <v>0</v>
      </c>
      <c r="T10" s="103">
        <f t="shared" si="15"/>
        <v>0</v>
      </c>
      <c r="U10" s="103">
        <f t="shared" si="1"/>
        <v>12.803302452217618</v>
      </c>
      <c r="V10" s="103">
        <f>(V7-(V4*V3)/V1)</f>
        <v>33.695584062812372</v>
      </c>
      <c r="Y10" s="103">
        <v>15</v>
      </c>
      <c r="Z10" s="103">
        <f>felv!I18</f>
        <v>0</v>
      </c>
      <c r="AA10" s="104">
        <f t="shared" si="16"/>
        <v>0</v>
      </c>
      <c r="AB10" s="103">
        <f t="shared" si="17"/>
        <v>0</v>
      </c>
      <c r="AC10" s="103">
        <f t="shared" si="18"/>
        <v>0</v>
      </c>
      <c r="AD10" s="103">
        <f t="shared" si="19"/>
        <v>0</v>
      </c>
      <c r="AE10" s="103">
        <f t="shared" si="20"/>
        <v>0</v>
      </c>
      <c r="AF10" s="103">
        <f t="shared" si="2"/>
        <v>11.695816401715149</v>
      </c>
      <c r="AG10" s="103">
        <f>(AG7-(AG4*AG3)/AG1)</f>
        <v>30.336893147991759</v>
      </c>
      <c r="AH10" s="103" t="s">
        <v>109</v>
      </c>
      <c r="AK10" s="103">
        <v>15</v>
      </c>
      <c r="AL10" s="103">
        <f>felv!K18</f>
        <v>0</v>
      </c>
      <c r="AM10" s="104">
        <f t="shared" si="21"/>
        <v>0</v>
      </c>
      <c r="AN10" s="103">
        <f t="shared" si="22"/>
        <v>0</v>
      </c>
      <c r="AO10" s="103">
        <f t="shared" si="23"/>
        <v>0</v>
      </c>
      <c r="AP10" s="103">
        <f t="shared" si="24"/>
        <v>0</v>
      </c>
      <c r="AQ10" s="103">
        <f t="shared" si="25"/>
        <v>0</v>
      </c>
      <c r="AR10" s="103" t="e">
        <f t="shared" si="3"/>
        <v>#DIV/0!</v>
      </c>
      <c r="AS10" s="103" t="e">
        <f>(AS7-(AS4*AS3)/AS1)</f>
        <v>#DIV/0!</v>
      </c>
      <c r="AT10" s="103" t="s">
        <v>109</v>
      </c>
      <c r="AW10" s="103">
        <v>15</v>
      </c>
      <c r="AX10" s="103">
        <f>felv!M18</f>
        <v>0</v>
      </c>
      <c r="AY10" s="104">
        <f t="shared" si="26"/>
        <v>0</v>
      </c>
      <c r="AZ10" s="103">
        <f t="shared" si="27"/>
        <v>0</v>
      </c>
      <c r="BA10" s="103">
        <f t="shared" si="28"/>
        <v>0</v>
      </c>
      <c r="BB10" s="103">
        <f t="shared" si="29"/>
        <v>0</v>
      </c>
      <c r="BC10" s="103">
        <f t="shared" si="30"/>
        <v>0</v>
      </c>
      <c r="BD10" s="103" t="e">
        <f t="shared" si="4"/>
        <v>#DIV/0!</v>
      </c>
      <c r="BE10" s="103" t="e">
        <f>(BE7-(BE4*BE3)/BE1)</f>
        <v>#DIV/0!</v>
      </c>
      <c r="BF10" s="103" t="s">
        <v>109</v>
      </c>
      <c r="BI10" s="103">
        <v>15</v>
      </c>
      <c r="BJ10" s="103">
        <f>felv!O18</f>
        <v>0</v>
      </c>
      <c r="BK10" s="104">
        <f t="shared" si="31"/>
        <v>0</v>
      </c>
      <c r="BL10" s="103">
        <f t="shared" si="32"/>
        <v>0</v>
      </c>
      <c r="BM10" s="103">
        <f t="shared" si="33"/>
        <v>0</v>
      </c>
      <c r="BN10" s="103">
        <f t="shared" si="34"/>
        <v>0</v>
      </c>
      <c r="BO10" s="103">
        <f t="shared" si="35"/>
        <v>0</v>
      </c>
      <c r="BP10" s="103" t="e">
        <f t="shared" si="5"/>
        <v>#DIV/0!</v>
      </c>
      <c r="BQ10" s="103" t="e">
        <f>(BQ7-(BQ4*BQ3)/BQ1)</f>
        <v>#DIV/0!</v>
      </c>
      <c r="BR10" s="103" t="s">
        <v>109</v>
      </c>
      <c r="BV10" s="104"/>
      <c r="CB10" s="107"/>
      <c r="CC10" s="107"/>
      <c r="CD10" s="107"/>
      <c r="CE10" s="107"/>
      <c r="CK10" s="104"/>
      <c r="CQ10" s="107"/>
      <c r="CR10" s="107"/>
      <c r="CS10" s="107"/>
      <c r="CT10" s="107"/>
      <c r="CZ10" s="104"/>
      <c r="DF10" s="107"/>
      <c r="DG10" s="107"/>
      <c r="DH10" s="107"/>
      <c r="DI10" s="107"/>
      <c r="DO10" s="104"/>
      <c r="DU10" s="107"/>
      <c r="DV10" s="107"/>
      <c r="DW10" s="107"/>
      <c r="DX10" s="107"/>
      <c r="ED10" s="104"/>
      <c r="EJ10" s="107"/>
      <c r="EK10" s="107"/>
      <c r="EL10" s="107"/>
      <c r="EM10" s="107"/>
      <c r="ES10" s="104"/>
      <c r="EY10" s="107"/>
      <c r="EZ10" s="107"/>
      <c r="FA10" s="107"/>
      <c r="FB10" s="107"/>
    </row>
    <row r="11" spans="1:158" s="104" customFormat="1" x14ac:dyDescent="0.2">
      <c r="B11" s="104">
        <v>16</v>
      </c>
      <c r="C11" s="104">
        <f>felv!E19</f>
        <v>14</v>
      </c>
      <c r="D11" s="104">
        <f t="shared" si="6"/>
        <v>16</v>
      </c>
      <c r="E11" s="104">
        <f t="shared" si="7"/>
        <v>2.7725887222397811</v>
      </c>
      <c r="F11" s="104">
        <f t="shared" si="8"/>
        <v>7.6872482226912222</v>
      </c>
      <c r="G11" s="104">
        <f t="shared" si="9"/>
        <v>196</v>
      </c>
      <c r="H11" s="104">
        <f t="shared" si="10"/>
        <v>38.816242111356935</v>
      </c>
      <c r="I11" s="104">
        <f t="shared" si="0"/>
        <v>14.915777787072564</v>
      </c>
      <c r="J11" s="104">
        <f>(J10/J8)</f>
        <v>13.684082085942979</v>
      </c>
      <c r="K11" s="104" t="s">
        <v>110</v>
      </c>
      <c r="N11" s="104">
        <v>16</v>
      </c>
      <c r="O11" s="104">
        <f>felv!G19</f>
        <v>12</v>
      </c>
      <c r="P11" s="104">
        <f t="shared" si="11"/>
        <v>16</v>
      </c>
      <c r="Q11" s="104">
        <f t="shared" si="12"/>
        <v>2.7725887222397811</v>
      </c>
      <c r="R11" s="104">
        <f t="shared" si="13"/>
        <v>7.6872482226912222</v>
      </c>
      <c r="S11" s="104">
        <f t="shared" si="14"/>
        <v>144</v>
      </c>
      <c r="T11" s="104">
        <f t="shared" si="15"/>
        <v>33.271064666877372</v>
      </c>
      <c r="U11" s="104">
        <f t="shared" si="1"/>
        <v>13.543991564605857</v>
      </c>
      <c r="V11" s="104">
        <f>(V10/V8)</f>
        <v>11.476697936870574</v>
      </c>
      <c r="Y11" s="104">
        <v>16</v>
      </c>
      <c r="Z11" s="104">
        <f>felv!I19</f>
        <v>0</v>
      </c>
      <c r="AA11" s="104">
        <f t="shared" si="16"/>
        <v>0</v>
      </c>
      <c r="AB11" s="104">
        <f t="shared" si="17"/>
        <v>0</v>
      </c>
      <c r="AC11" s="104">
        <f t="shared" si="18"/>
        <v>0</v>
      </c>
      <c r="AD11" s="104">
        <f t="shared" si="19"/>
        <v>0</v>
      </c>
      <c r="AE11" s="104">
        <f t="shared" si="20"/>
        <v>0</v>
      </c>
      <c r="AF11" s="104">
        <f t="shared" si="2"/>
        <v>12.461839935751605</v>
      </c>
      <c r="AG11" s="104">
        <f>(AG10/AG8)</f>
        <v>11.869245228033432</v>
      </c>
      <c r="AH11" s="104" t="s">
        <v>110</v>
      </c>
      <c r="AK11" s="104">
        <v>16</v>
      </c>
      <c r="AL11" s="104">
        <f>felv!K19</f>
        <v>0</v>
      </c>
      <c r="AM11" s="104">
        <f t="shared" si="21"/>
        <v>0</v>
      </c>
      <c r="AN11" s="104">
        <f t="shared" si="22"/>
        <v>0</v>
      </c>
      <c r="AO11" s="104">
        <f t="shared" si="23"/>
        <v>0</v>
      </c>
      <c r="AP11" s="104">
        <f t="shared" si="24"/>
        <v>0</v>
      </c>
      <c r="AQ11" s="104">
        <f t="shared" si="25"/>
        <v>0</v>
      </c>
      <c r="AR11" s="104" t="e">
        <f t="shared" si="3"/>
        <v>#DIV/0!</v>
      </c>
      <c r="AS11" s="104" t="e">
        <f>(AS10/AS8)</f>
        <v>#DIV/0!</v>
      </c>
      <c r="AT11" s="104" t="s">
        <v>110</v>
      </c>
      <c r="AW11" s="104">
        <v>16</v>
      </c>
      <c r="AX11" s="104">
        <f>felv!M19</f>
        <v>0</v>
      </c>
      <c r="AY11" s="104">
        <f t="shared" si="26"/>
        <v>0</v>
      </c>
      <c r="AZ11" s="104">
        <f t="shared" si="27"/>
        <v>0</v>
      </c>
      <c r="BA11" s="104">
        <f t="shared" si="28"/>
        <v>0</v>
      </c>
      <c r="BB11" s="104">
        <f t="shared" si="29"/>
        <v>0</v>
      </c>
      <c r="BC11" s="104">
        <f t="shared" si="30"/>
        <v>0</v>
      </c>
      <c r="BD11" s="104" t="e">
        <f t="shared" si="4"/>
        <v>#DIV/0!</v>
      </c>
      <c r="BE11" s="104" t="e">
        <f>(BE10/BE8)</f>
        <v>#DIV/0!</v>
      </c>
      <c r="BF11" s="104" t="s">
        <v>110</v>
      </c>
      <c r="BI11" s="104">
        <v>16</v>
      </c>
      <c r="BJ11" s="104">
        <f>felv!O19</f>
        <v>0</v>
      </c>
      <c r="BK11" s="104">
        <f t="shared" si="31"/>
        <v>0</v>
      </c>
      <c r="BL11" s="104">
        <f t="shared" si="32"/>
        <v>0</v>
      </c>
      <c r="BM11" s="104">
        <f t="shared" si="33"/>
        <v>0</v>
      </c>
      <c r="BN11" s="104">
        <f t="shared" si="34"/>
        <v>0</v>
      </c>
      <c r="BO11" s="104">
        <f t="shared" si="35"/>
        <v>0</v>
      </c>
      <c r="BP11" s="104" t="e">
        <f t="shared" si="5"/>
        <v>#DIV/0!</v>
      </c>
      <c r="BQ11" s="104" t="e">
        <f>(BQ10/BQ8)</f>
        <v>#DIV/0!</v>
      </c>
      <c r="BR11" s="104" t="s">
        <v>110</v>
      </c>
      <c r="CB11" s="107"/>
      <c r="CC11" s="107"/>
      <c r="CD11" s="107"/>
      <c r="CE11" s="107"/>
      <c r="CQ11" s="107"/>
      <c r="CR11" s="107"/>
      <c r="CS11" s="107"/>
      <c r="CT11" s="107"/>
      <c r="DF11" s="107"/>
      <c r="DG11" s="107"/>
      <c r="DH11" s="107"/>
      <c r="DI11" s="107"/>
      <c r="DU11" s="107"/>
      <c r="DV11" s="107"/>
      <c r="DW11" s="107"/>
      <c r="DX11" s="107"/>
      <c r="EJ11" s="107"/>
      <c r="EK11" s="107"/>
      <c r="EL11" s="107"/>
      <c r="EM11" s="107"/>
      <c r="EY11" s="107"/>
      <c r="EZ11" s="107"/>
      <c r="FA11" s="107"/>
      <c r="FB11" s="107"/>
    </row>
    <row r="12" spans="1:158" x14ac:dyDescent="0.2">
      <c r="B12" s="103">
        <v>17</v>
      </c>
      <c r="C12" s="103">
        <f>felv!E20</f>
        <v>0</v>
      </c>
      <c r="D12" s="104">
        <f t="shared" si="6"/>
        <v>0</v>
      </c>
      <c r="E12" s="103">
        <f t="shared" si="7"/>
        <v>0</v>
      </c>
      <c r="F12" s="103">
        <f t="shared" si="8"/>
        <v>0</v>
      </c>
      <c r="G12" s="103">
        <f t="shared" si="9"/>
        <v>0</v>
      </c>
      <c r="H12" s="103">
        <f t="shared" si="10"/>
        <v>0</v>
      </c>
      <c r="I12" s="103">
        <f t="shared" si="0"/>
        <v>15.745370088437909</v>
      </c>
      <c r="J12" s="103">
        <f>(J4/J1)</f>
        <v>3.1258621228643948</v>
      </c>
      <c r="K12" s="103" t="s">
        <v>111</v>
      </c>
      <c r="N12" s="103">
        <v>17</v>
      </c>
      <c r="O12" s="103">
        <f>felv!G20</f>
        <v>0</v>
      </c>
      <c r="P12" s="104">
        <f t="shared" si="11"/>
        <v>0</v>
      </c>
      <c r="Q12" s="103">
        <f t="shared" si="12"/>
        <v>0</v>
      </c>
      <c r="R12" s="103">
        <f t="shared" si="13"/>
        <v>0</v>
      </c>
      <c r="S12" s="103">
        <f t="shared" si="14"/>
        <v>0</v>
      </c>
      <c r="T12" s="103">
        <f t="shared" si="15"/>
        <v>0</v>
      </c>
      <c r="U12" s="103">
        <f t="shared" si="1"/>
        <v>14.239762036730095</v>
      </c>
      <c r="V12" s="103">
        <f>(V4/V1)</f>
        <v>3.1843133516250668</v>
      </c>
      <c r="Y12" s="103">
        <v>17</v>
      </c>
      <c r="Z12" s="103">
        <f>felv!I20</f>
        <v>0</v>
      </c>
      <c r="AA12" s="104">
        <f t="shared" si="16"/>
        <v>0</v>
      </c>
      <c r="AB12" s="103">
        <f t="shared" si="17"/>
        <v>0</v>
      </c>
      <c r="AC12" s="103">
        <f t="shared" si="18"/>
        <v>0</v>
      </c>
      <c r="AD12" s="103">
        <f t="shared" si="19"/>
        <v>0</v>
      </c>
      <c r="AE12" s="103">
        <f t="shared" si="20"/>
        <v>0</v>
      </c>
      <c r="AF12" s="103">
        <f t="shared" si="2"/>
        <v>13.181408438947656</v>
      </c>
      <c r="AG12" s="103">
        <f>(AG4/AG1)</f>
        <v>3.2621638574178125</v>
      </c>
      <c r="AH12" s="103" t="s">
        <v>111</v>
      </c>
      <c r="AK12" s="103">
        <v>17</v>
      </c>
      <c r="AL12" s="103">
        <f>felv!K20</f>
        <v>0</v>
      </c>
      <c r="AM12" s="104">
        <f t="shared" si="21"/>
        <v>0</v>
      </c>
      <c r="AN12" s="103">
        <f t="shared" si="22"/>
        <v>0</v>
      </c>
      <c r="AO12" s="103">
        <f t="shared" si="23"/>
        <v>0</v>
      </c>
      <c r="AP12" s="103">
        <f t="shared" si="24"/>
        <v>0</v>
      </c>
      <c r="AQ12" s="103">
        <f t="shared" si="25"/>
        <v>0</v>
      </c>
      <c r="AR12" s="103" t="e">
        <f t="shared" si="3"/>
        <v>#DIV/0!</v>
      </c>
      <c r="AS12" s="103" t="e">
        <f>(AS4/AS1)</f>
        <v>#DIV/0!</v>
      </c>
      <c r="AT12" s="103" t="s">
        <v>111</v>
      </c>
      <c r="AW12" s="103">
        <v>17</v>
      </c>
      <c r="AX12" s="103">
        <f>felv!M20</f>
        <v>0</v>
      </c>
      <c r="AY12" s="104">
        <f t="shared" si="26"/>
        <v>0</v>
      </c>
      <c r="AZ12" s="103">
        <f t="shared" si="27"/>
        <v>0</v>
      </c>
      <c r="BA12" s="103">
        <f t="shared" si="28"/>
        <v>0</v>
      </c>
      <c r="BB12" s="103">
        <f t="shared" si="29"/>
        <v>0</v>
      </c>
      <c r="BC12" s="103">
        <f t="shared" si="30"/>
        <v>0</v>
      </c>
      <c r="BD12" s="103" t="e">
        <f t="shared" si="4"/>
        <v>#DIV/0!</v>
      </c>
      <c r="BE12" s="103" t="e">
        <f>(BE4/BE1)</f>
        <v>#DIV/0!</v>
      </c>
      <c r="BF12" s="103" t="s">
        <v>111</v>
      </c>
      <c r="BI12" s="103">
        <v>17</v>
      </c>
      <c r="BJ12" s="103">
        <f>felv!O20</f>
        <v>0</v>
      </c>
      <c r="BK12" s="104">
        <f t="shared" si="31"/>
        <v>0</v>
      </c>
      <c r="BL12" s="103">
        <f t="shared" si="32"/>
        <v>0</v>
      </c>
      <c r="BM12" s="103">
        <f t="shared" si="33"/>
        <v>0</v>
      </c>
      <c r="BN12" s="103">
        <f t="shared" si="34"/>
        <v>0</v>
      </c>
      <c r="BO12" s="103">
        <f t="shared" si="35"/>
        <v>0</v>
      </c>
      <c r="BP12" s="103" t="e">
        <f t="shared" si="5"/>
        <v>#DIV/0!</v>
      </c>
      <c r="BQ12" s="103" t="e">
        <f>(BQ4/BQ1)</f>
        <v>#DIV/0!</v>
      </c>
      <c r="BR12" s="103" t="s">
        <v>111</v>
      </c>
      <c r="BV12" s="104"/>
      <c r="CB12" s="107"/>
      <c r="CC12" s="107"/>
      <c r="CD12" s="107"/>
      <c r="CE12" s="107"/>
      <c r="CK12" s="104"/>
      <c r="CQ12" s="107"/>
      <c r="CR12" s="107"/>
      <c r="CS12" s="107"/>
      <c r="CT12" s="107"/>
      <c r="CZ12" s="104"/>
      <c r="DF12" s="107"/>
      <c r="DG12" s="107"/>
      <c r="DH12" s="107"/>
      <c r="DI12" s="107"/>
      <c r="DO12" s="104"/>
      <c r="DU12" s="107"/>
      <c r="DV12" s="107"/>
      <c r="DW12" s="107"/>
      <c r="DX12" s="107"/>
      <c r="ED12" s="104"/>
      <c r="EJ12" s="107"/>
      <c r="EK12" s="107"/>
      <c r="EL12" s="107"/>
      <c r="EM12" s="107"/>
      <c r="ES12" s="104"/>
      <c r="EY12" s="107"/>
      <c r="EZ12" s="107"/>
      <c r="FA12" s="107"/>
      <c r="FB12" s="107"/>
    </row>
    <row r="13" spans="1:158" x14ac:dyDescent="0.2">
      <c r="B13" s="103">
        <v>18</v>
      </c>
      <c r="C13" s="103">
        <f>felv!E21</f>
        <v>0</v>
      </c>
      <c r="D13" s="104">
        <f t="shared" si="6"/>
        <v>0</v>
      </c>
      <c r="E13" s="103">
        <f t="shared" si="7"/>
        <v>0</v>
      </c>
      <c r="F13" s="103">
        <f t="shared" si="8"/>
        <v>0</v>
      </c>
      <c r="G13" s="103">
        <f t="shared" si="9"/>
        <v>0</v>
      </c>
      <c r="H13" s="103">
        <f t="shared" si="10"/>
        <v>0</v>
      </c>
      <c r="I13" s="103">
        <f t="shared" si="0"/>
        <v>16.527530515326063</v>
      </c>
      <c r="J13" s="103">
        <f>(J3/J1)</f>
        <v>19.75</v>
      </c>
      <c r="K13" s="103" t="s">
        <v>112</v>
      </c>
      <c r="N13" s="103">
        <v>18</v>
      </c>
      <c r="O13" s="103">
        <f>felv!G21</f>
        <v>0</v>
      </c>
      <c r="P13" s="104">
        <f t="shared" si="11"/>
        <v>0</v>
      </c>
      <c r="Q13" s="103">
        <f t="shared" si="12"/>
        <v>0</v>
      </c>
      <c r="R13" s="103">
        <f t="shared" si="13"/>
        <v>0</v>
      </c>
      <c r="S13" s="103">
        <f t="shared" si="14"/>
        <v>0</v>
      </c>
      <c r="T13" s="103">
        <f t="shared" si="15"/>
        <v>0</v>
      </c>
      <c r="U13" s="103">
        <f t="shared" si="1"/>
        <v>14.895751886921826</v>
      </c>
      <c r="V13" s="103">
        <f>(V3/V1)</f>
        <v>18.26923076923077</v>
      </c>
      <c r="Y13" s="103">
        <v>18</v>
      </c>
      <c r="Z13" s="103">
        <f>felv!I21</f>
        <v>13</v>
      </c>
      <c r="AA13" s="104">
        <f t="shared" si="16"/>
        <v>18</v>
      </c>
      <c r="AB13" s="103">
        <f t="shared" si="17"/>
        <v>2.8903717578961645</v>
      </c>
      <c r="AC13" s="103">
        <f t="shared" si="18"/>
        <v>8.354248898843764</v>
      </c>
      <c r="AD13" s="103">
        <f t="shared" si="19"/>
        <v>169</v>
      </c>
      <c r="AE13" s="103">
        <f t="shared" si="20"/>
        <v>37.57483285265014</v>
      </c>
      <c r="AF13" s="103">
        <f t="shared" si="2"/>
        <v>13.859835669659425</v>
      </c>
      <c r="AG13" s="103">
        <f>(AG3/AG1)</f>
        <v>18.272727272727273</v>
      </c>
      <c r="AH13" s="103" t="s">
        <v>112</v>
      </c>
      <c r="AK13" s="103">
        <v>18</v>
      </c>
      <c r="AL13" s="103">
        <f>felv!K21</f>
        <v>0</v>
      </c>
      <c r="AM13" s="104">
        <f t="shared" si="21"/>
        <v>0</v>
      </c>
      <c r="AN13" s="103">
        <f t="shared" si="22"/>
        <v>0</v>
      </c>
      <c r="AO13" s="103">
        <f t="shared" si="23"/>
        <v>0</v>
      </c>
      <c r="AP13" s="103">
        <f t="shared" si="24"/>
        <v>0</v>
      </c>
      <c r="AQ13" s="103">
        <f t="shared" si="25"/>
        <v>0</v>
      </c>
      <c r="AR13" s="103" t="e">
        <f t="shared" si="3"/>
        <v>#DIV/0!</v>
      </c>
      <c r="AS13" s="103" t="e">
        <f>(AS3/AS1)</f>
        <v>#DIV/0!</v>
      </c>
      <c r="AT13" s="103" t="s">
        <v>112</v>
      </c>
      <c r="AW13" s="103">
        <v>18</v>
      </c>
      <c r="AX13" s="103">
        <f>felv!M21</f>
        <v>0</v>
      </c>
      <c r="AY13" s="104">
        <f t="shared" si="26"/>
        <v>0</v>
      </c>
      <c r="AZ13" s="103">
        <f t="shared" si="27"/>
        <v>0</v>
      </c>
      <c r="BA13" s="103">
        <f t="shared" si="28"/>
        <v>0</v>
      </c>
      <c r="BB13" s="103">
        <f t="shared" si="29"/>
        <v>0</v>
      </c>
      <c r="BC13" s="103">
        <f t="shared" si="30"/>
        <v>0</v>
      </c>
      <c r="BD13" s="103" t="e">
        <f t="shared" si="4"/>
        <v>#DIV/0!</v>
      </c>
      <c r="BE13" s="103" t="e">
        <f>(BE3/BE1)</f>
        <v>#DIV/0!</v>
      </c>
      <c r="BF13" s="103" t="s">
        <v>112</v>
      </c>
      <c r="BI13" s="103">
        <v>18</v>
      </c>
      <c r="BJ13" s="103">
        <f>felv!O21</f>
        <v>0</v>
      </c>
      <c r="BK13" s="104">
        <f t="shared" si="31"/>
        <v>0</v>
      </c>
      <c r="BL13" s="103">
        <f t="shared" si="32"/>
        <v>0</v>
      </c>
      <c r="BM13" s="103">
        <f t="shared" si="33"/>
        <v>0</v>
      </c>
      <c r="BN13" s="103">
        <f t="shared" si="34"/>
        <v>0</v>
      </c>
      <c r="BO13" s="103">
        <f t="shared" si="35"/>
        <v>0</v>
      </c>
      <c r="BP13" s="103" t="e">
        <f t="shared" si="5"/>
        <v>#DIV/0!</v>
      </c>
      <c r="BQ13" s="103" t="e">
        <f>(BQ3/BQ1)</f>
        <v>#DIV/0!</v>
      </c>
      <c r="BR13" s="103" t="s">
        <v>112</v>
      </c>
      <c r="BV13" s="104"/>
      <c r="CB13" s="107"/>
      <c r="CC13" s="107"/>
      <c r="CD13" s="107"/>
      <c r="CE13" s="107"/>
      <c r="CK13" s="104"/>
      <c r="CQ13" s="107"/>
      <c r="CR13" s="107"/>
      <c r="CS13" s="107"/>
      <c r="CT13" s="107"/>
      <c r="CZ13" s="104"/>
      <c r="DF13" s="107"/>
      <c r="DG13" s="107"/>
      <c r="DH13" s="107"/>
      <c r="DI13" s="107"/>
      <c r="DO13" s="104"/>
      <c r="DU13" s="107"/>
      <c r="DV13" s="107"/>
      <c r="DW13" s="107"/>
      <c r="DX13" s="107"/>
      <c r="ED13" s="104"/>
      <c r="EJ13" s="107"/>
      <c r="EK13" s="107"/>
      <c r="EL13" s="107"/>
      <c r="EM13" s="107"/>
      <c r="ES13" s="104"/>
      <c r="EY13" s="107"/>
      <c r="EZ13" s="107"/>
      <c r="FA13" s="107"/>
      <c r="FB13" s="107"/>
    </row>
    <row r="14" spans="1:158" s="104" customFormat="1" x14ac:dyDescent="0.2">
      <c r="B14" s="104">
        <v>19</v>
      </c>
      <c r="C14" s="104">
        <f>felv!E22</f>
        <v>16</v>
      </c>
      <c r="D14" s="104">
        <f t="shared" si="6"/>
        <v>19</v>
      </c>
      <c r="E14" s="104">
        <f t="shared" si="7"/>
        <v>2.9444389791664403</v>
      </c>
      <c r="F14" s="104">
        <f t="shared" si="8"/>
        <v>8.6697209020347081</v>
      </c>
      <c r="G14" s="104">
        <f t="shared" si="9"/>
        <v>256</v>
      </c>
      <c r="H14" s="104">
        <f t="shared" si="10"/>
        <v>47.111023666663044</v>
      </c>
      <c r="I14" s="104">
        <f t="shared" si="0"/>
        <v>17.267390809347361</v>
      </c>
      <c r="J14" s="104">
        <f>(J13-(J11*J12))</f>
        <v>-23.024553878616359</v>
      </c>
      <c r="K14" s="104" t="s">
        <v>113</v>
      </c>
      <c r="N14" s="104">
        <v>19</v>
      </c>
      <c r="O14" s="104">
        <f>felv!G22</f>
        <v>13</v>
      </c>
      <c r="P14" s="104">
        <f t="shared" si="11"/>
        <v>19</v>
      </c>
      <c r="Q14" s="104">
        <f t="shared" si="12"/>
        <v>2.9444389791664403</v>
      </c>
      <c r="R14" s="104">
        <f t="shared" si="13"/>
        <v>8.6697209020347081</v>
      </c>
      <c r="S14" s="104">
        <f t="shared" si="14"/>
        <v>169</v>
      </c>
      <c r="T14" s="104">
        <f t="shared" si="15"/>
        <v>38.277706729163725</v>
      </c>
      <c r="U14" s="104">
        <f t="shared" si="1"/>
        <v>15.516265053726723</v>
      </c>
      <c r="V14" s="104">
        <f>(V13-(V11*V12))</f>
        <v>-18.276171703714059</v>
      </c>
      <c r="Y14" s="104">
        <v>19</v>
      </c>
      <c r="Z14" s="104">
        <f>felv!I22</f>
        <v>0</v>
      </c>
      <c r="AA14" s="104">
        <f t="shared" si="16"/>
        <v>0</v>
      </c>
      <c r="AB14" s="104">
        <f t="shared" si="17"/>
        <v>0</v>
      </c>
      <c r="AC14" s="104">
        <f t="shared" si="18"/>
        <v>0</v>
      </c>
      <c r="AD14" s="104">
        <f t="shared" si="19"/>
        <v>0</v>
      </c>
      <c r="AE14" s="104">
        <f t="shared" si="20"/>
        <v>0</v>
      </c>
      <c r="AF14" s="104">
        <f t="shared" si="2"/>
        <v>14.501572777714671</v>
      </c>
      <c r="AG14" s="104">
        <f>(AG13-(AG11*AG12))</f>
        <v>-20.446695524992229</v>
      </c>
      <c r="AH14" s="104" t="s">
        <v>113</v>
      </c>
      <c r="AK14" s="104">
        <v>19</v>
      </c>
      <c r="AL14" s="104">
        <f>felv!K22</f>
        <v>0</v>
      </c>
      <c r="AM14" s="104">
        <f t="shared" si="21"/>
        <v>0</v>
      </c>
      <c r="AN14" s="104">
        <f t="shared" si="22"/>
        <v>0</v>
      </c>
      <c r="AO14" s="104">
        <f t="shared" si="23"/>
        <v>0</v>
      </c>
      <c r="AP14" s="104">
        <f t="shared" si="24"/>
        <v>0</v>
      </c>
      <c r="AQ14" s="104">
        <f t="shared" si="25"/>
        <v>0</v>
      </c>
      <c r="AR14" s="104" t="e">
        <f t="shared" si="3"/>
        <v>#DIV/0!</v>
      </c>
      <c r="AS14" s="104" t="e">
        <f>(AS13-(AS11*AS12))</f>
        <v>#DIV/0!</v>
      </c>
      <c r="AT14" s="104" t="s">
        <v>113</v>
      </c>
      <c r="AW14" s="104">
        <v>19</v>
      </c>
      <c r="AX14" s="104">
        <f>felv!M22</f>
        <v>0</v>
      </c>
      <c r="AY14" s="104">
        <f t="shared" si="26"/>
        <v>0</v>
      </c>
      <c r="AZ14" s="104">
        <f t="shared" si="27"/>
        <v>0</v>
      </c>
      <c r="BA14" s="104">
        <f t="shared" si="28"/>
        <v>0</v>
      </c>
      <c r="BB14" s="104">
        <f t="shared" si="29"/>
        <v>0</v>
      </c>
      <c r="BC14" s="104">
        <f t="shared" si="30"/>
        <v>0</v>
      </c>
      <c r="BD14" s="104" t="e">
        <f t="shared" si="4"/>
        <v>#DIV/0!</v>
      </c>
      <c r="BE14" s="104" t="e">
        <f>(BE13-(BE11*BE12))</f>
        <v>#DIV/0!</v>
      </c>
      <c r="BF14" s="104" t="s">
        <v>113</v>
      </c>
      <c r="BI14" s="104">
        <v>19</v>
      </c>
      <c r="BJ14" s="104">
        <f>felv!O22</f>
        <v>0</v>
      </c>
      <c r="BK14" s="104">
        <f t="shared" si="31"/>
        <v>0</v>
      </c>
      <c r="BL14" s="104">
        <f t="shared" si="32"/>
        <v>0</v>
      </c>
      <c r="BM14" s="104">
        <f t="shared" si="33"/>
        <v>0</v>
      </c>
      <c r="BN14" s="104">
        <f t="shared" si="34"/>
        <v>0</v>
      </c>
      <c r="BO14" s="104">
        <f t="shared" si="35"/>
        <v>0</v>
      </c>
      <c r="BP14" s="104" t="e">
        <f t="shared" si="5"/>
        <v>#DIV/0!</v>
      </c>
      <c r="BQ14" s="104" t="e">
        <f>(BQ13-(BQ11*BQ12))</f>
        <v>#DIV/0!</v>
      </c>
      <c r="BR14" s="104" t="s">
        <v>113</v>
      </c>
      <c r="CB14" s="107"/>
      <c r="CC14" s="107"/>
      <c r="CD14" s="107"/>
      <c r="CE14" s="107"/>
      <c r="CQ14" s="107"/>
      <c r="CR14" s="107"/>
      <c r="CS14" s="107"/>
      <c r="CT14" s="107"/>
      <c r="DF14" s="107"/>
      <c r="DG14" s="107"/>
      <c r="DH14" s="107"/>
      <c r="DI14" s="107"/>
      <c r="DU14" s="107"/>
      <c r="DV14" s="107"/>
      <c r="DW14" s="107"/>
      <c r="DX14" s="107"/>
      <c r="EJ14" s="107"/>
      <c r="EK14" s="107"/>
      <c r="EL14" s="107"/>
      <c r="EM14" s="107"/>
      <c r="EY14" s="107"/>
      <c r="EZ14" s="107"/>
      <c r="FA14" s="107"/>
      <c r="FB14" s="107"/>
    </row>
    <row r="15" spans="1:158" x14ac:dyDescent="0.2">
      <c r="B15" s="103">
        <v>20</v>
      </c>
      <c r="C15" s="103">
        <f>felv!E23</f>
        <v>0</v>
      </c>
      <c r="D15" s="104">
        <f t="shared" si="6"/>
        <v>0</v>
      </c>
      <c r="E15" s="103">
        <f t="shared" si="7"/>
        <v>0</v>
      </c>
      <c r="F15" s="103">
        <f t="shared" si="8"/>
        <v>0</v>
      </c>
      <c r="G15" s="103">
        <f t="shared" si="9"/>
        <v>0</v>
      </c>
      <c r="H15" s="103">
        <f t="shared" si="10"/>
        <v>0</v>
      </c>
      <c r="I15" s="103">
        <f t="shared" si="0"/>
        <v>17.96929246020504</v>
      </c>
      <c r="N15" s="103">
        <v>20</v>
      </c>
      <c r="O15" s="103">
        <f>felv!G23</f>
        <v>0</v>
      </c>
      <c r="P15" s="104">
        <f t="shared" si="11"/>
        <v>0</v>
      </c>
      <c r="Q15" s="103">
        <f t="shared" si="12"/>
        <v>0</v>
      </c>
      <c r="R15" s="103">
        <f t="shared" si="13"/>
        <v>0</v>
      </c>
      <c r="S15" s="103">
        <f t="shared" si="14"/>
        <v>0</v>
      </c>
      <c r="T15" s="103">
        <f t="shared" si="15"/>
        <v>0</v>
      </c>
      <c r="U15" s="103">
        <f t="shared" si="1"/>
        <v>16.104942699599622</v>
      </c>
      <c r="Y15" s="103">
        <v>20</v>
      </c>
      <c r="Z15" s="103">
        <f>felv!I23</f>
        <v>0</v>
      </c>
      <c r="AA15" s="104">
        <f t="shared" si="16"/>
        <v>0</v>
      </c>
      <c r="AB15" s="103">
        <f t="shared" si="17"/>
        <v>0</v>
      </c>
      <c r="AC15" s="103">
        <f t="shared" si="18"/>
        <v>0</v>
      </c>
      <c r="AD15" s="103">
        <f t="shared" si="19"/>
        <v>0</v>
      </c>
      <c r="AE15" s="103">
        <f t="shared" si="20"/>
        <v>0</v>
      </c>
      <c r="AF15" s="103">
        <f t="shared" si="2"/>
        <v>15.11038546735422</v>
      </c>
      <c r="AK15" s="103">
        <v>20</v>
      </c>
      <c r="AL15" s="103">
        <f>felv!K23</f>
        <v>0</v>
      </c>
      <c r="AM15" s="104">
        <f t="shared" si="21"/>
        <v>0</v>
      </c>
      <c r="AN15" s="103">
        <f t="shared" si="22"/>
        <v>0</v>
      </c>
      <c r="AO15" s="103">
        <f t="shared" si="23"/>
        <v>0</v>
      </c>
      <c r="AP15" s="103">
        <f t="shared" si="24"/>
        <v>0</v>
      </c>
      <c r="AQ15" s="103">
        <f t="shared" si="25"/>
        <v>0</v>
      </c>
      <c r="AR15" s="103" t="e">
        <f t="shared" si="3"/>
        <v>#DIV/0!</v>
      </c>
      <c r="AW15" s="103">
        <v>20</v>
      </c>
      <c r="AX15" s="103">
        <f>felv!M23</f>
        <v>0</v>
      </c>
      <c r="AY15" s="104">
        <f t="shared" si="26"/>
        <v>0</v>
      </c>
      <c r="AZ15" s="103">
        <f t="shared" si="27"/>
        <v>0</v>
      </c>
      <c r="BA15" s="103">
        <f t="shared" si="28"/>
        <v>0</v>
      </c>
      <c r="BB15" s="103">
        <f t="shared" si="29"/>
        <v>0</v>
      </c>
      <c r="BC15" s="103">
        <f t="shared" si="30"/>
        <v>0</v>
      </c>
      <c r="BD15" s="103" t="e">
        <f t="shared" si="4"/>
        <v>#DIV/0!</v>
      </c>
      <c r="BI15" s="103">
        <v>20</v>
      </c>
      <c r="BJ15" s="103">
        <f>felv!O23</f>
        <v>0</v>
      </c>
      <c r="BK15" s="104">
        <f t="shared" si="31"/>
        <v>0</v>
      </c>
      <c r="BL15" s="103">
        <f t="shared" si="32"/>
        <v>0</v>
      </c>
      <c r="BM15" s="103">
        <f t="shared" si="33"/>
        <v>0</v>
      </c>
      <c r="BN15" s="103">
        <f t="shared" si="34"/>
        <v>0</v>
      </c>
      <c r="BO15" s="103">
        <f t="shared" si="35"/>
        <v>0</v>
      </c>
      <c r="BP15" s="103" t="e">
        <f t="shared" si="5"/>
        <v>#DIV/0!</v>
      </c>
      <c r="BV15" s="104"/>
      <c r="CB15" s="107"/>
      <c r="CC15" s="107"/>
      <c r="CD15" s="107"/>
      <c r="CE15" s="107"/>
      <c r="CK15" s="104"/>
      <c r="CQ15" s="107"/>
      <c r="CR15" s="107"/>
      <c r="CS15" s="107"/>
      <c r="CT15" s="107"/>
      <c r="CZ15" s="104"/>
      <c r="DF15" s="107"/>
      <c r="DG15" s="107"/>
      <c r="DH15" s="107"/>
      <c r="DI15" s="107"/>
      <c r="DO15" s="104"/>
      <c r="DU15" s="107"/>
      <c r="DV15" s="107"/>
      <c r="DW15" s="107"/>
      <c r="DX15" s="107"/>
      <c r="ED15" s="104"/>
      <c r="EJ15" s="107"/>
      <c r="EK15" s="107"/>
      <c r="EL15" s="107"/>
      <c r="EM15" s="107"/>
      <c r="ES15" s="104"/>
      <c r="EY15" s="107"/>
      <c r="EZ15" s="107"/>
      <c r="FA15" s="107"/>
      <c r="FB15" s="107"/>
    </row>
    <row r="16" spans="1:158" x14ac:dyDescent="0.2">
      <c r="B16" s="103">
        <v>21</v>
      </c>
      <c r="C16" s="103">
        <f>felv!E24</f>
        <v>20</v>
      </c>
      <c r="D16" s="104">
        <f t="shared" si="6"/>
        <v>21</v>
      </c>
      <c r="E16" s="103">
        <f t="shared" si="7"/>
        <v>3.044522437723423</v>
      </c>
      <c r="F16" s="103">
        <f t="shared" si="8"/>
        <v>9.2691168738013747</v>
      </c>
      <c r="G16" s="103">
        <f t="shared" si="9"/>
        <v>400</v>
      </c>
      <c r="H16" s="103">
        <f t="shared" si="10"/>
        <v>60.890448754468459</v>
      </c>
      <c r="I16" s="103">
        <f t="shared" si="0"/>
        <v>18.636941071686181</v>
      </c>
      <c r="N16" s="103">
        <v>21</v>
      </c>
      <c r="O16" s="103">
        <f>felv!G24</f>
        <v>17</v>
      </c>
      <c r="P16" s="104">
        <f t="shared" si="11"/>
        <v>21</v>
      </c>
      <c r="Q16" s="103">
        <f t="shared" si="12"/>
        <v>3.044522437723423</v>
      </c>
      <c r="R16" s="103">
        <f t="shared" si="13"/>
        <v>9.2691168738013747</v>
      </c>
      <c r="S16" s="103">
        <f t="shared" si="14"/>
        <v>289</v>
      </c>
      <c r="T16" s="103">
        <f t="shared" si="15"/>
        <v>51.756881441298191</v>
      </c>
      <c r="U16" s="103">
        <f t="shared" si="1"/>
        <v>16.664892676062518</v>
      </c>
      <c r="Y16" s="103">
        <v>21</v>
      </c>
      <c r="Z16" s="103">
        <f>felv!I24</f>
        <v>15</v>
      </c>
      <c r="AA16" s="104">
        <f t="shared" si="16"/>
        <v>21</v>
      </c>
      <c r="AB16" s="103">
        <f t="shared" si="17"/>
        <v>3.044522437723423</v>
      </c>
      <c r="AC16" s="103">
        <f t="shared" si="18"/>
        <v>9.2691168738013747</v>
      </c>
      <c r="AD16" s="103">
        <f t="shared" si="19"/>
        <v>225</v>
      </c>
      <c r="AE16" s="103">
        <f t="shared" si="20"/>
        <v>45.667836565851346</v>
      </c>
      <c r="AF16" s="103">
        <f t="shared" si="2"/>
        <v>15.689487890597221</v>
      </c>
      <c r="AK16" s="103">
        <v>21</v>
      </c>
      <c r="AL16" s="103">
        <f>felv!K24</f>
        <v>0</v>
      </c>
      <c r="AM16" s="104">
        <f t="shared" si="21"/>
        <v>0</v>
      </c>
      <c r="AN16" s="103">
        <f t="shared" si="22"/>
        <v>0</v>
      </c>
      <c r="AO16" s="103">
        <f t="shared" si="23"/>
        <v>0</v>
      </c>
      <c r="AP16" s="103">
        <f t="shared" si="24"/>
        <v>0</v>
      </c>
      <c r="AQ16" s="103">
        <f t="shared" si="25"/>
        <v>0</v>
      </c>
      <c r="AR16" s="103" t="e">
        <f t="shared" si="3"/>
        <v>#DIV/0!</v>
      </c>
      <c r="AW16" s="103">
        <v>21</v>
      </c>
      <c r="AX16" s="103">
        <f>felv!M24</f>
        <v>0</v>
      </c>
      <c r="AY16" s="104">
        <f t="shared" si="26"/>
        <v>0</v>
      </c>
      <c r="AZ16" s="103">
        <f t="shared" si="27"/>
        <v>0</v>
      </c>
      <c r="BA16" s="103">
        <f t="shared" si="28"/>
        <v>0</v>
      </c>
      <c r="BB16" s="103">
        <f t="shared" si="29"/>
        <v>0</v>
      </c>
      <c r="BC16" s="103">
        <f t="shared" si="30"/>
        <v>0</v>
      </c>
      <c r="BD16" s="103" t="e">
        <f t="shared" si="4"/>
        <v>#DIV/0!</v>
      </c>
      <c r="BI16" s="103">
        <v>21</v>
      </c>
      <c r="BJ16" s="103">
        <f>felv!O24</f>
        <v>0</v>
      </c>
      <c r="BK16" s="104">
        <f t="shared" si="31"/>
        <v>0</v>
      </c>
      <c r="BL16" s="103">
        <f t="shared" si="32"/>
        <v>0</v>
      </c>
      <c r="BM16" s="103">
        <f t="shared" si="33"/>
        <v>0</v>
      </c>
      <c r="BN16" s="103">
        <f t="shared" si="34"/>
        <v>0</v>
      </c>
      <c r="BO16" s="103">
        <f t="shared" si="35"/>
        <v>0</v>
      </c>
      <c r="BP16" s="103" t="e">
        <f t="shared" si="5"/>
        <v>#DIV/0!</v>
      </c>
      <c r="BV16" s="104"/>
      <c r="CB16" s="107"/>
      <c r="CC16" s="107"/>
      <c r="CD16" s="107"/>
      <c r="CE16" s="107"/>
      <c r="CK16" s="104"/>
      <c r="CQ16" s="107"/>
      <c r="CR16" s="107"/>
      <c r="CS16" s="107"/>
      <c r="CT16" s="107"/>
      <c r="CZ16" s="104"/>
      <c r="DF16" s="107"/>
      <c r="DG16" s="107"/>
      <c r="DH16" s="107"/>
      <c r="DI16" s="107"/>
      <c r="DO16" s="104"/>
      <c r="DU16" s="107"/>
      <c r="DV16" s="107"/>
      <c r="DW16" s="107"/>
      <c r="DX16" s="107"/>
      <c r="ED16" s="104"/>
      <c r="EJ16" s="107"/>
      <c r="EK16" s="107"/>
      <c r="EL16" s="107"/>
      <c r="EM16" s="107"/>
      <c r="ES16" s="104"/>
      <c r="EY16" s="107"/>
      <c r="EZ16" s="107"/>
      <c r="FA16" s="107"/>
      <c r="FB16" s="107"/>
    </row>
    <row r="17" spans="2:158" x14ac:dyDescent="0.2">
      <c r="B17" s="103">
        <v>22</v>
      </c>
      <c r="C17" s="103">
        <f>felv!E25</f>
        <v>0</v>
      </c>
      <c r="D17" s="104">
        <f t="shared" si="6"/>
        <v>0</v>
      </c>
      <c r="E17" s="103">
        <f t="shared" si="7"/>
        <v>0</v>
      </c>
      <c r="F17" s="103">
        <f t="shared" si="8"/>
        <v>0</v>
      </c>
      <c r="G17" s="103">
        <f t="shared" si="9"/>
        <v>0</v>
      </c>
      <c r="H17" s="103">
        <f t="shared" si="10"/>
        <v>0</v>
      </c>
      <c r="I17" s="103">
        <f t="shared" si="0"/>
        <v>19.273524784273413</v>
      </c>
      <c r="N17" s="103">
        <v>22</v>
      </c>
      <c r="O17" s="103">
        <f>felv!G25</f>
        <v>0</v>
      </c>
      <c r="P17" s="104">
        <f t="shared" si="11"/>
        <v>0</v>
      </c>
      <c r="Q17" s="103">
        <f t="shared" si="12"/>
        <v>0</v>
      </c>
      <c r="R17" s="103">
        <f t="shared" si="13"/>
        <v>0</v>
      </c>
      <c r="S17" s="103">
        <f t="shared" si="14"/>
        <v>0</v>
      </c>
      <c r="T17" s="103">
        <f t="shared" si="15"/>
        <v>0</v>
      </c>
      <c r="U17" s="103">
        <f t="shared" si="1"/>
        <v>17.198788843522681</v>
      </c>
      <c r="Y17" s="103">
        <v>22</v>
      </c>
      <c r="Z17" s="103">
        <f>felv!I25</f>
        <v>0</v>
      </c>
      <c r="AA17" s="104">
        <f t="shared" si="16"/>
        <v>0</v>
      </c>
      <c r="AB17" s="103">
        <f t="shared" si="17"/>
        <v>0</v>
      </c>
      <c r="AC17" s="103">
        <f t="shared" si="18"/>
        <v>0</v>
      </c>
      <c r="AD17" s="103">
        <f t="shared" si="19"/>
        <v>0</v>
      </c>
      <c r="AE17" s="103">
        <f t="shared" si="20"/>
        <v>0</v>
      </c>
      <c r="AF17" s="103">
        <f t="shared" si="2"/>
        <v>16.241645364179718</v>
      </c>
      <c r="AK17" s="103">
        <v>22</v>
      </c>
      <c r="AL17" s="103">
        <f>felv!K25</f>
        <v>0</v>
      </c>
      <c r="AM17" s="104">
        <f t="shared" si="21"/>
        <v>0</v>
      </c>
      <c r="AN17" s="103">
        <f t="shared" si="22"/>
        <v>0</v>
      </c>
      <c r="AO17" s="103">
        <f t="shared" si="23"/>
        <v>0</v>
      </c>
      <c r="AP17" s="103">
        <f t="shared" si="24"/>
        <v>0</v>
      </c>
      <c r="AQ17" s="103">
        <f t="shared" si="25"/>
        <v>0</v>
      </c>
      <c r="AR17" s="103" t="e">
        <f t="shared" si="3"/>
        <v>#DIV/0!</v>
      </c>
      <c r="AW17" s="103">
        <v>22</v>
      </c>
      <c r="AX17" s="103">
        <f>felv!M25</f>
        <v>0</v>
      </c>
      <c r="AY17" s="104">
        <f t="shared" si="26"/>
        <v>0</v>
      </c>
      <c r="AZ17" s="103">
        <f t="shared" si="27"/>
        <v>0</v>
      </c>
      <c r="BA17" s="103">
        <f t="shared" si="28"/>
        <v>0</v>
      </c>
      <c r="BB17" s="103">
        <f t="shared" si="29"/>
        <v>0</v>
      </c>
      <c r="BC17" s="103">
        <f t="shared" si="30"/>
        <v>0</v>
      </c>
      <c r="BD17" s="103" t="e">
        <f t="shared" si="4"/>
        <v>#DIV/0!</v>
      </c>
      <c r="BI17" s="103">
        <v>22</v>
      </c>
      <c r="BJ17" s="103">
        <f>felv!O25</f>
        <v>0</v>
      </c>
      <c r="BK17" s="104">
        <f t="shared" si="31"/>
        <v>0</v>
      </c>
      <c r="BL17" s="103">
        <f t="shared" si="32"/>
        <v>0</v>
      </c>
      <c r="BM17" s="103">
        <f t="shared" si="33"/>
        <v>0</v>
      </c>
      <c r="BN17" s="103">
        <f t="shared" si="34"/>
        <v>0</v>
      </c>
      <c r="BO17" s="103">
        <f t="shared" si="35"/>
        <v>0</v>
      </c>
      <c r="BP17" s="103" t="e">
        <f t="shared" si="5"/>
        <v>#DIV/0!</v>
      </c>
      <c r="BV17" s="104"/>
      <c r="CB17" s="107"/>
      <c r="CC17" s="107"/>
      <c r="CD17" s="107"/>
      <c r="CE17" s="107"/>
      <c r="CK17" s="104"/>
      <c r="CQ17" s="107"/>
      <c r="CR17" s="107"/>
      <c r="CS17" s="107"/>
      <c r="CT17" s="107"/>
      <c r="CZ17" s="104"/>
      <c r="DF17" s="107"/>
      <c r="DG17" s="107"/>
      <c r="DH17" s="107"/>
      <c r="DI17" s="107"/>
      <c r="DO17" s="104"/>
      <c r="DU17" s="107"/>
      <c r="DV17" s="107"/>
      <c r="DW17" s="107"/>
      <c r="DX17" s="107"/>
      <c r="ED17" s="104"/>
      <c r="EJ17" s="107"/>
      <c r="EK17" s="107"/>
      <c r="EL17" s="107"/>
      <c r="EM17" s="107"/>
      <c r="ES17" s="104"/>
      <c r="EY17" s="107"/>
      <c r="EZ17" s="107"/>
      <c r="FA17" s="107"/>
      <c r="FB17" s="107"/>
    </row>
    <row r="18" spans="2:158" x14ac:dyDescent="0.2">
      <c r="B18" s="103">
        <v>23</v>
      </c>
      <c r="C18" s="103">
        <f>felv!E26</f>
        <v>0</v>
      </c>
      <c r="D18" s="104">
        <f t="shared" si="6"/>
        <v>0</v>
      </c>
      <c r="E18" s="103">
        <f t="shared" si="7"/>
        <v>0</v>
      </c>
      <c r="F18" s="103">
        <f t="shared" si="8"/>
        <v>0</v>
      </c>
      <c r="G18" s="103">
        <f t="shared" si="9"/>
        <v>0</v>
      </c>
      <c r="H18" s="103">
        <f t="shared" si="10"/>
        <v>0</v>
      </c>
      <c r="I18" s="103">
        <f t="shared" si="0"/>
        <v>19.881806352157547</v>
      </c>
      <c r="N18" s="103">
        <v>23</v>
      </c>
      <c r="O18" s="103">
        <f>felv!G26</f>
        <v>0</v>
      </c>
      <c r="P18" s="104">
        <f t="shared" si="11"/>
        <v>0</v>
      </c>
      <c r="Q18" s="103">
        <f t="shared" si="12"/>
        <v>0</v>
      </c>
      <c r="R18" s="103">
        <f t="shared" si="13"/>
        <v>0</v>
      </c>
      <c r="S18" s="103">
        <f t="shared" si="14"/>
        <v>0</v>
      </c>
      <c r="T18" s="103">
        <f t="shared" si="15"/>
        <v>0</v>
      </c>
      <c r="U18" s="103">
        <f t="shared" si="1"/>
        <v>17.708948295309629</v>
      </c>
      <c r="Y18" s="103">
        <v>23</v>
      </c>
      <c r="Z18" s="103">
        <f>felv!I26</f>
        <v>0</v>
      </c>
      <c r="AA18" s="104">
        <f t="shared" si="16"/>
        <v>0</v>
      </c>
      <c r="AB18" s="103">
        <f t="shared" si="17"/>
        <v>0</v>
      </c>
      <c r="AC18" s="103">
        <f t="shared" si="18"/>
        <v>0</v>
      </c>
      <c r="AD18" s="103">
        <f t="shared" si="19"/>
        <v>0</v>
      </c>
      <c r="AE18" s="103">
        <f t="shared" si="20"/>
        <v>0</v>
      </c>
      <c r="AF18" s="103">
        <f t="shared" si="2"/>
        <v>16.769254234951255</v>
      </c>
      <c r="AK18" s="103">
        <v>23</v>
      </c>
      <c r="AL18" s="103">
        <f>felv!K26</f>
        <v>0</v>
      </c>
      <c r="AM18" s="104">
        <f t="shared" si="21"/>
        <v>0</v>
      </c>
      <c r="AN18" s="103">
        <f t="shared" si="22"/>
        <v>0</v>
      </c>
      <c r="AO18" s="103">
        <f t="shared" si="23"/>
        <v>0</v>
      </c>
      <c r="AP18" s="103">
        <f t="shared" si="24"/>
        <v>0</v>
      </c>
      <c r="AQ18" s="103">
        <f t="shared" si="25"/>
        <v>0</v>
      </c>
      <c r="AR18" s="103" t="e">
        <f t="shared" si="3"/>
        <v>#DIV/0!</v>
      </c>
      <c r="AW18" s="103">
        <v>23</v>
      </c>
      <c r="AX18" s="103">
        <f>felv!M26</f>
        <v>0</v>
      </c>
      <c r="AY18" s="104">
        <f t="shared" si="26"/>
        <v>0</v>
      </c>
      <c r="AZ18" s="103">
        <f t="shared" si="27"/>
        <v>0</v>
      </c>
      <c r="BA18" s="103">
        <f t="shared" si="28"/>
        <v>0</v>
      </c>
      <c r="BB18" s="103">
        <f t="shared" si="29"/>
        <v>0</v>
      </c>
      <c r="BC18" s="103">
        <f t="shared" si="30"/>
        <v>0</v>
      </c>
      <c r="BD18" s="103" t="e">
        <f t="shared" si="4"/>
        <v>#DIV/0!</v>
      </c>
      <c r="BI18" s="103">
        <v>23</v>
      </c>
      <c r="BJ18" s="103">
        <f>felv!O26</f>
        <v>0</v>
      </c>
      <c r="BK18" s="104">
        <f t="shared" si="31"/>
        <v>0</v>
      </c>
      <c r="BL18" s="103">
        <f t="shared" si="32"/>
        <v>0</v>
      </c>
      <c r="BM18" s="103">
        <f t="shared" si="33"/>
        <v>0</v>
      </c>
      <c r="BN18" s="103">
        <f t="shared" si="34"/>
        <v>0</v>
      </c>
      <c r="BO18" s="103">
        <f t="shared" si="35"/>
        <v>0</v>
      </c>
      <c r="BP18" s="103" t="e">
        <f t="shared" si="5"/>
        <v>#DIV/0!</v>
      </c>
      <c r="BV18" s="104"/>
      <c r="CB18" s="107"/>
      <c r="CC18" s="107"/>
      <c r="CD18" s="107"/>
      <c r="CE18" s="107"/>
      <c r="CK18" s="104"/>
      <c r="CQ18" s="107"/>
      <c r="CR18" s="107"/>
      <c r="CS18" s="107"/>
      <c r="CT18" s="107"/>
      <c r="CZ18" s="104"/>
      <c r="DF18" s="107"/>
      <c r="DG18" s="107"/>
      <c r="DH18" s="107"/>
      <c r="DI18" s="107"/>
      <c r="DO18" s="104"/>
      <c r="DU18" s="107"/>
      <c r="DV18" s="107"/>
      <c r="DW18" s="107"/>
      <c r="DX18" s="107"/>
      <c r="ED18" s="104"/>
      <c r="EJ18" s="107"/>
      <c r="EK18" s="107"/>
      <c r="EL18" s="107"/>
      <c r="EM18" s="107"/>
      <c r="ES18" s="104"/>
      <c r="EY18" s="107"/>
      <c r="EZ18" s="107"/>
      <c r="FA18" s="107"/>
      <c r="FB18" s="107"/>
    </row>
    <row r="19" spans="2:158" x14ac:dyDescent="0.2">
      <c r="B19" s="103">
        <v>24</v>
      </c>
      <c r="C19" s="103">
        <f>felv!E27</f>
        <v>0</v>
      </c>
      <c r="D19" s="104">
        <f t="shared" si="6"/>
        <v>0</v>
      </c>
      <c r="E19" s="103">
        <f t="shared" si="7"/>
        <v>0</v>
      </c>
      <c r="F19" s="103">
        <f t="shared" si="8"/>
        <v>0</v>
      </c>
      <c r="G19" s="103">
        <f t="shared" si="9"/>
        <v>0</v>
      </c>
      <c r="H19" s="103">
        <f t="shared" si="10"/>
        <v>0</v>
      </c>
      <c r="I19" s="103">
        <f t="shared" si="0"/>
        <v>20.464195609410432</v>
      </c>
      <c r="N19" s="103">
        <v>24</v>
      </c>
      <c r="O19" s="103">
        <f>felv!G27</f>
        <v>20</v>
      </c>
      <c r="P19" s="104">
        <f t="shared" si="11"/>
        <v>24</v>
      </c>
      <c r="Q19" s="103">
        <f t="shared" si="12"/>
        <v>3.1780538303479458</v>
      </c>
      <c r="R19" s="103">
        <f t="shared" si="13"/>
        <v>10.100026148589249</v>
      </c>
      <c r="S19" s="103">
        <f t="shared" si="14"/>
        <v>400</v>
      </c>
      <c r="T19" s="103">
        <f t="shared" si="15"/>
        <v>63.561076606958913</v>
      </c>
      <c r="U19" s="103">
        <f t="shared" si="1"/>
        <v>18.197392134303836</v>
      </c>
      <c r="Y19" s="103">
        <v>24</v>
      </c>
      <c r="Z19" s="103">
        <f>felv!I27</f>
        <v>18</v>
      </c>
      <c r="AA19" s="104">
        <f t="shared" si="16"/>
        <v>24</v>
      </c>
      <c r="AB19" s="103">
        <f t="shared" si="17"/>
        <v>3.1780538303479458</v>
      </c>
      <c r="AC19" s="103">
        <f t="shared" si="18"/>
        <v>10.100026148589249</v>
      </c>
      <c r="AD19" s="103">
        <f t="shared" si="19"/>
        <v>324</v>
      </c>
      <c r="AE19" s="103">
        <f t="shared" si="20"/>
        <v>57.204968946263023</v>
      </c>
      <c r="AF19" s="103">
        <f t="shared" si="2"/>
        <v>17.274404735298496</v>
      </c>
      <c r="AK19" s="103">
        <v>24</v>
      </c>
      <c r="AL19" s="103">
        <f>felv!K27</f>
        <v>0</v>
      </c>
      <c r="AM19" s="104">
        <f t="shared" si="21"/>
        <v>0</v>
      </c>
      <c r="AN19" s="103">
        <f t="shared" si="22"/>
        <v>0</v>
      </c>
      <c r="AO19" s="103">
        <f t="shared" si="23"/>
        <v>0</v>
      </c>
      <c r="AP19" s="103">
        <f t="shared" si="24"/>
        <v>0</v>
      </c>
      <c r="AQ19" s="103">
        <f t="shared" si="25"/>
        <v>0</v>
      </c>
      <c r="AR19" s="103" t="e">
        <f t="shared" si="3"/>
        <v>#DIV/0!</v>
      </c>
      <c r="AW19" s="103">
        <v>24</v>
      </c>
      <c r="AX19" s="103">
        <f>felv!M27</f>
        <v>0</v>
      </c>
      <c r="AY19" s="104">
        <f t="shared" si="26"/>
        <v>0</v>
      </c>
      <c r="AZ19" s="103">
        <f t="shared" si="27"/>
        <v>0</v>
      </c>
      <c r="BA19" s="103">
        <f t="shared" si="28"/>
        <v>0</v>
      </c>
      <c r="BB19" s="103">
        <f t="shared" si="29"/>
        <v>0</v>
      </c>
      <c r="BC19" s="103">
        <f t="shared" si="30"/>
        <v>0</v>
      </c>
      <c r="BD19" s="103" t="e">
        <f t="shared" si="4"/>
        <v>#DIV/0!</v>
      </c>
      <c r="BI19" s="103">
        <v>24</v>
      </c>
      <c r="BJ19" s="103">
        <f>felv!O27</f>
        <v>0</v>
      </c>
      <c r="BK19" s="104">
        <f t="shared" si="31"/>
        <v>0</v>
      </c>
      <c r="BL19" s="103">
        <f t="shared" si="32"/>
        <v>0</v>
      </c>
      <c r="BM19" s="103">
        <f t="shared" si="33"/>
        <v>0</v>
      </c>
      <c r="BN19" s="103">
        <f t="shared" si="34"/>
        <v>0</v>
      </c>
      <c r="BO19" s="103">
        <f t="shared" si="35"/>
        <v>0</v>
      </c>
      <c r="BP19" s="103" t="e">
        <f t="shared" si="5"/>
        <v>#DIV/0!</v>
      </c>
      <c r="BV19" s="104"/>
      <c r="CB19" s="107"/>
      <c r="CC19" s="107"/>
      <c r="CD19" s="107"/>
      <c r="CE19" s="107"/>
      <c r="CK19" s="104"/>
      <c r="CQ19" s="107"/>
      <c r="CR19" s="107"/>
      <c r="CS19" s="107"/>
      <c r="CT19" s="107"/>
      <c r="CZ19" s="104"/>
      <c r="DF19" s="107"/>
      <c r="DG19" s="107"/>
      <c r="DH19" s="107"/>
      <c r="DI19" s="107"/>
      <c r="DO19" s="104"/>
      <c r="DU19" s="107"/>
      <c r="DV19" s="107"/>
      <c r="DW19" s="107"/>
      <c r="DX19" s="107"/>
      <c r="ED19" s="104"/>
      <c r="EJ19" s="107"/>
      <c r="EK19" s="107"/>
      <c r="EL19" s="107"/>
      <c r="EM19" s="107"/>
      <c r="ES19" s="104"/>
      <c r="EY19" s="107"/>
      <c r="EZ19" s="107"/>
      <c r="FA19" s="107"/>
      <c r="FB19" s="107"/>
    </row>
    <row r="20" spans="2:158" x14ac:dyDescent="0.2">
      <c r="B20" s="103">
        <v>25</v>
      </c>
      <c r="C20" s="103">
        <f>felv!E28</f>
        <v>22</v>
      </c>
      <c r="D20" s="104">
        <f t="shared" si="6"/>
        <v>25</v>
      </c>
      <c r="E20" s="103">
        <f t="shared" si="7"/>
        <v>3.2188758248682006</v>
      </c>
      <c r="F20" s="103">
        <f t="shared" si="8"/>
        <v>10.361161575920939</v>
      </c>
      <c r="G20" s="103">
        <f t="shared" si="9"/>
        <v>484</v>
      </c>
      <c r="H20" s="103">
        <f t="shared" si="10"/>
        <v>70.815268147100412</v>
      </c>
      <c r="I20" s="103">
        <f t="shared" si="0"/>
        <v>21.022807133337515</v>
      </c>
      <c r="N20" s="103">
        <v>25</v>
      </c>
      <c r="O20" s="103">
        <f>felv!G28</f>
        <v>22</v>
      </c>
      <c r="P20" s="104">
        <f t="shared" si="11"/>
        <v>25</v>
      </c>
      <c r="Q20" s="103">
        <f t="shared" si="12"/>
        <v>3.2188758248682006</v>
      </c>
      <c r="R20" s="103">
        <f t="shared" si="13"/>
        <v>10.361161575920939</v>
      </c>
      <c r="S20" s="103">
        <f t="shared" si="14"/>
        <v>484</v>
      </c>
      <c r="T20" s="103">
        <f t="shared" si="15"/>
        <v>70.815268147100412</v>
      </c>
      <c r="U20" s="103">
        <f t="shared" si="1"/>
        <v>18.665893834593387</v>
      </c>
      <c r="Y20" s="103">
        <v>25</v>
      </c>
      <c r="Z20" s="103">
        <f>felv!I28</f>
        <v>0</v>
      </c>
      <c r="AA20" s="104">
        <f t="shared" si="16"/>
        <v>0</v>
      </c>
      <c r="AB20" s="103">
        <f t="shared" si="17"/>
        <v>0</v>
      </c>
      <c r="AC20" s="103">
        <f t="shared" si="18"/>
        <v>0</v>
      </c>
      <c r="AD20" s="103">
        <f t="shared" si="19"/>
        <v>0</v>
      </c>
      <c r="AE20" s="103">
        <f t="shared" si="20"/>
        <v>0</v>
      </c>
      <c r="AF20" s="103">
        <f t="shared" si="2"/>
        <v>17.758930998956835</v>
      </c>
      <c r="AK20" s="103">
        <v>25</v>
      </c>
      <c r="AL20" s="103">
        <f>felv!K28</f>
        <v>0</v>
      </c>
      <c r="AM20" s="104">
        <f t="shared" si="21"/>
        <v>0</v>
      </c>
      <c r="AN20" s="103">
        <f t="shared" si="22"/>
        <v>0</v>
      </c>
      <c r="AO20" s="103">
        <f t="shared" si="23"/>
        <v>0</v>
      </c>
      <c r="AP20" s="103">
        <f t="shared" si="24"/>
        <v>0</v>
      </c>
      <c r="AQ20" s="103">
        <f t="shared" si="25"/>
        <v>0</v>
      </c>
      <c r="AR20" s="103" t="e">
        <f t="shared" si="3"/>
        <v>#DIV/0!</v>
      </c>
      <c r="AW20" s="103">
        <v>25</v>
      </c>
      <c r="AX20" s="103">
        <f>felv!M28</f>
        <v>0</v>
      </c>
      <c r="AY20" s="104">
        <f t="shared" si="26"/>
        <v>0</v>
      </c>
      <c r="AZ20" s="103">
        <f t="shared" si="27"/>
        <v>0</v>
      </c>
      <c r="BA20" s="103">
        <f t="shared" si="28"/>
        <v>0</v>
      </c>
      <c r="BB20" s="103">
        <f t="shared" si="29"/>
        <v>0</v>
      </c>
      <c r="BC20" s="103">
        <f t="shared" si="30"/>
        <v>0</v>
      </c>
      <c r="BD20" s="103" t="e">
        <f t="shared" si="4"/>
        <v>#DIV/0!</v>
      </c>
      <c r="BI20" s="103">
        <v>25</v>
      </c>
      <c r="BJ20" s="103">
        <f>felv!O28</f>
        <v>0</v>
      </c>
      <c r="BK20" s="104">
        <f t="shared" si="31"/>
        <v>0</v>
      </c>
      <c r="BL20" s="103">
        <f t="shared" si="32"/>
        <v>0</v>
      </c>
      <c r="BM20" s="103">
        <f t="shared" si="33"/>
        <v>0</v>
      </c>
      <c r="BN20" s="103">
        <f t="shared" si="34"/>
        <v>0</v>
      </c>
      <c r="BO20" s="103">
        <f t="shared" si="35"/>
        <v>0</v>
      </c>
      <c r="BP20" s="103" t="e">
        <f t="shared" si="5"/>
        <v>#DIV/0!</v>
      </c>
      <c r="BV20" s="104"/>
      <c r="CB20" s="107"/>
      <c r="CC20" s="107"/>
      <c r="CD20" s="107"/>
      <c r="CE20" s="107"/>
      <c r="CK20" s="104"/>
      <c r="CQ20" s="107"/>
      <c r="CR20" s="107"/>
      <c r="CS20" s="107"/>
      <c r="CT20" s="107"/>
      <c r="CZ20" s="104"/>
      <c r="DF20" s="107"/>
      <c r="DG20" s="107"/>
      <c r="DH20" s="107"/>
      <c r="DI20" s="107"/>
      <c r="DO20" s="104"/>
      <c r="DU20" s="107"/>
      <c r="DV20" s="107"/>
      <c r="DW20" s="107"/>
      <c r="DX20" s="107"/>
      <c r="ED20" s="104"/>
      <c r="EJ20" s="107"/>
      <c r="EK20" s="107"/>
      <c r="EL20" s="107"/>
      <c r="EM20" s="107"/>
      <c r="ES20" s="104"/>
      <c r="EY20" s="107"/>
      <c r="EZ20" s="107"/>
      <c r="FA20" s="107"/>
      <c r="FB20" s="107"/>
    </row>
    <row r="21" spans="2:158" x14ac:dyDescent="0.2">
      <c r="B21" s="103">
        <v>26</v>
      </c>
      <c r="C21" s="103">
        <f>felv!E29</f>
        <v>0</v>
      </c>
      <c r="D21" s="104">
        <f t="shared" si="6"/>
        <v>0</v>
      </c>
      <c r="E21" s="103">
        <f t="shared" si="7"/>
        <v>0</v>
      </c>
      <c r="F21" s="103">
        <f t="shared" si="8"/>
        <v>0</v>
      </c>
      <c r="G21" s="103">
        <f t="shared" si="9"/>
        <v>0</v>
      </c>
      <c r="H21" s="103">
        <f t="shared" si="10"/>
        <v>0</v>
      </c>
      <c r="I21" s="103">
        <f t="shared" si="0"/>
        <v>21.559506591596239</v>
      </c>
      <c r="N21" s="103">
        <v>26</v>
      </c>
      <c r="O21" s="103">
        <f>felv!G29</f>
        <v>0</v>
      </c>
      <c r="P21" s="104">
        <f t="shared" si="11"/>
        <v>0</v>
      </c>
      <c r="Q21" s="103">
        <f t="shared" si="12"/>
        <v>0</v>
      </c>
      <c r="R21" s="103">
        <f t="shared" si="13"/>
        <v>0</v>
      </c>
      <c r="S21" s="103">
        <f t="shared" si="14"/>
        <v>0</v>
      </c>
      <c r="T21" s="103">
        <f t="shared" si="15"/>
        <v>0</v>
      </c>
      <c r="U21" s="103">
        <f t="shared" si="1"/>
        <v>19.116018112322241</v>
      </c>
      <c r="Y21" s="103">
        <v>26</v>
      </c>
      <c r="Z21" s="103">
        <f>felv!I29</f>
        <v>0</v>
      </c>
      <c r="AA21" s="104">
        <f t="shared" si="16"/>
        <v>0</v>
      </c>
      <c r="AB21" s="103">
        <f t="shared" si="17"/>
        <v>0</v>
      </c>
      <c r="AC21" s="103">
        <f t="shared" si="18"/>
        <v>0</v>
      </c>
      <c r="AD21" s="103">
        <f t="shared" si="19"/>
        <v>0</v>
      </c>
      <c r="AE21" s="103">
        <f t="shared" si="20"/>
        <v>0</v>
      </c>
      <c r="AF21" s="103">
        <f t="shared" si="2"/>
        <v>18.224451261391494</v>
      </c>
      <c r="AK21" s="103">
        <v>26</v>
      </c>
      <c r="AL21" s="103">
        <f>felv!K29</f>
        <v>0</v>
      </c>
      <c r="AM21" s="104">
        <f t="shared" si="21"/>
        <v>0</v>
      </c>
      <c r="AN21" s="103">
        <f t="shared" si="22"/>
        <v>0</v>
      </c>
      <c r="AO21" s="103">
        <f t="shared" si="23"/>
        <v>0</v>
      </c>
      <c r="AP21" s="103">
        <f t="shared" si="24"/>
        <v>0</v>
      </c>
      <c r="AQ21" s="103">
        <f t="shared" si="25"/>
        <v>0</v>
      </c>
      <c r="AR21" s="103" t="e">
        <f t="shared" si="3"/>
        <v>#DIV/0!</v>
      </c>
      <c r="AW21" s="103">
        <v>26</v>
      </c>
      <c r="AX21" s="103">
        <f>felv!M29</f>
        <v>0</v>
      </c>
      <c r="AY21" s="104">
        <f t="shared" si="26"/>
        <v>0</v>
      </c>
      <c r="AZ21" s="103">
        <f t="shared" si="27"/>
        <v>0</v>
      </c>
      <c r="BA21" s="103">
        <f t="shared" si="28"/>
        <v>0</v>
      </c>
      <c r="BB21" s="103">
        <f t="shared" si="29"/>
        <v>0</v>
      </c>
      <c r="BC21" s="103">
        <f t="shared" si="30"/>
        <v>0</v>
      </c>
      <c r="BD21" s="103" t="e">
        <f t="shared" si="4"/>
        <v>#DIV/0!</v>
      </c>
      <c r="BI21" s="103">
        <v>26</v>
      </c>
      <c r="BJ21" s="103">
        <f>felv!O29</f>
        <v>0</v>
      </c>
      <c r="BK21" s="104">
        <f t="shared" si="31"/>
        <v>0</v>
      </c>
      <c r="BL21" s="103">
        <f t="shared" si="32"/>
        <v>0</v>
      </c>
      <c r="BM21" s="103">
        <f t="shared" si="33"/>
        <v>0</v>
      </c>
      <c r="BN21" s="103">
        <f t="shared" si="34"/>
        <v>0</v>
      </c>
      <c r="BO21" s="103">
        <f t="shared" si="35"/>
        <v>0</v>
      </c>
      <c r="BP21" s="103" t="e">
        <f t="shared" si="5"/>
        <v>#DIV/0!</v>
      </c>
      <c r="BV21" s="104"/>
      <c r="CB21" s="107"/>
      <c r="CC21" s="107"/>
      <c r="CD21" s="107"/>
      <c r="CE21" s="107"/>
      <c r="CK21" s="104"/>
      <c r="CQ21" s="107"/>
      <c r="CR21" s="107"/>
      <c r="CS21" s="107"/>
      <c r="CT21" s="107"/>
      <c r="CZ21" s="104"/>
      <c r="DF21" s="107"/>
      <c r="DG21" s="107"/>
      <c r="DH21" s="107"/>
      <c r="DI21" s="107"/>
      <c r="DO21" s="104"/>
      <c r="DU21" s="107"/>
      <c r="DV21" s="107"/>
      <c r="DW21" s="107"/>
      <c r="DX21" s="107"/>
      <c r="ED21" s="104"/>
      <c r="EJ21" s="107"/>
      <c r="EK21" s="107"/>
      <c r="EL21" s="107"/>
      <c r="EM21" s="107"/>
      <c r="ES21" s="104"/>
      <c r="EY21" s="107"/>
      <c r="EZ21" s="107"/>
      <c r="FA21" s="107"/>
      <c r="FB21" s="107"/>
    </row>
    <row r="22" spans="2:158" x14ac:dyDescent="0.2">
      <c r="B22" s="103">
        <v>27</v>
      </c>
      <c r="C22" s="103">
        <f>felv!E30</f>
        <v>0</v>
      </c>
      <c r="D22" s="104">
        <f t="shared" si="6"/>
        <v>0</v>
      </c>
      <c r="E22" s="103">
        <f t="shared" si="7"/>
        <v>0</v>
      </c>
      <c r="F22" s="103">
        <f t="shared" si="8"/>
        <v>0</v>
      </c>
      <c r="G22" s="103">
        <f t="shared" si="9"/>
        <v>0</v>
      </c>
      <c r="H22" s="103">
        <f t="shared" si="10"/>
        <v>0</v>
      </c>
      <c r="I22" s="103">
        <f t="shared" si="0"/>
        <v>22.075948337663931</v>
      </c>
      <c r="N22" s="103">
        <v>27</v>
      </c>
      <c r="O22" s="103">
        <f>felv!G30</f>
        <v>21</v>
      </c>
      <c r="P22" s="104">
        <f t="shared" si="11"/>
        <v>27</v>
      </c>
      <c r="Q22" s="103">
        <f t="shared" si="12"/>
        <v>3.2958368660043291</v>
      </c>
      <c r="R22" s="103">
        <f t="shared" si="13"/>
        <v>10.862540647313239</v>
      </c>
      <c r="S22" s="103">
        <f t="shared" si="14"/>
        <v>441</v>
      </c>
      <c r="T22" s="103">
        <f t="shared" si="15"/>
        <v>69.212574186090905</v>
      </c>
      <c r="U22" s="103">
        <f t="shared" si="1"/>
        <v>19.549152456619804</v>
      </c>
      <c r="Y22" s="103">
        <v>27</v>
      </c>
      <c r="Z22" s="103">
        <f>felv!I30</f>
        <v>0</v>
      </c>
      <c r="AA22" s="104">
        <f t="shared" si="16"/>
        <v>0</v>
      </c>
      <c r="AB22" s="103">
        <f t="shared" si="17"/>
        <v>0</v>
      </c>
      <c r="AC22" s="103">
        <f t="shared" si="18"/>
        <v>0</v>
      </c>
      <c r="AD22" s="103">
        <f t="shared" si="19"/>
        <v>0</v>
      </c>
      <c r="AE22" s="103">
        <f t="shared" si="20"/>
        <v>0</v>
      </c>
      <c r="AF22" s="103">
        <f t="shared" si="2"/>
        <v>18.672400469206316</v>
      </c>
      <c r="AK22" s="103">
        <v>27</v>
      </c>
      <c r="AL22" s="103">
        <f>felv!K30</f>
        <v>0</v>
      </c>
      <c r="AM22" s="104">
        <f t="shared" si="21"/>
        <v>0</v>
      </c>
      <c r="AN22" s="103">
        <f t="shared" si="22"/>
        <v>0</v>
      </c>
      <c r="AO22" s="103">
        <f t="shared" si="23"/>
        <v>0</v>
      </c>
      <c r="AP22" s="103">
        <f t="shared" si="24"/>
        <v>0</v>
      </c>
      <c r="AQ22" s="103">
        <f t="shared" si="25"/>
        <v>0</v>
      </c>
      <c r="AR22" s="103" t="e">
        <f t="shared" si="3"/>
        <v>#DIV/0!</v>
      </c>
      <c r="AW22" s="103">
        <v>27</v>
      </c>
      <c r="AX22" s="103">
        <f>felv!M30</f>
        <v>0</v>
      </c>
      <c r="AY22" s="104">
        <f t="shared" si="26"/>
        <v>0</v>
      </c>
      <c r="AZ22" s="103">
        <f t="shared" si="27"/>
        <v>0</v>
      </c>
      <c r="BA22" s="103">
        <f t="shared" si="28"/>
        <v>0</v>
      </c>
      <c r="BB22" s="103">
        <f t="shared" si="29"/>
        <v>0</v>
      </c>
      <c r="BC22" s="103">
        <f t="shared" si="30"/>
        <v>0</v>
      </c>
      <c r="BD22" s="103" t="e">
        <f t="shared" si="4"/>
        <v>#DIV/0!</v>
      </c>
      <c r="BI22" s="103">
        <v>27</v>
      </c>
      <c r="BJ22" s="103">
        <f>felv!O30</f>
        <v>0</v>
      </c>
      <c r="BK22" s="104">
        <f t="shared" si="31"/>
        <v>0</v>
      </c>
      <c r="BL22" s="103">
        <f t="shared" si="32"/>
        <v>0</v>
      </c>
      <c r="BM22" s="103">
        <f t="shared" si="33"/>
        <v>0</v>
      </c>
      <c r="BN22" s="103">
        <f t="shared" si="34"/>
        <v>0</v>
      </c>
      <c r="BO22" s="103">
        <f t="shared" si="35"/>
        <v>0</v>
      </c>
      <c r="BP22" s="103" t="e">
        <f t="shared" si="5"/>
        <v>#DIV/0!</v>
      </c>
      <c r="BV22" s="104"/>
      <c r="CB22" s="107"/>
      <c r="CC22" s="107"/>
      <c r="CD22" s="107"/>
      <c r="CE22" s="107"/>
      <c r="CK22" s="104"/>
      <c r="CQ22" s="107"/>
      <c r="CR22" s="107"/>
      <c r="CS22" s="107"/>
      <c r="CT22" s="107"/>
      <c r="CZ22" s="104"/>
      <c r="DF22" s="107"/>
      <c r="DG22" s="107"/>
      <c r="DH22" s="107"/>
      <c r="DI22" s="107"/>
      <c r="DO22" s="104"/>
      <c r="DU22" s="107"/>
      <c r="DV22" s="107"/>
      <c r="DW22" s="107"/>
      <c r="DX22" s="107"/>
      <c r="ED22" s="104"/>
      <c r="EJ22" s="107"/>
      <c r="EK22" s="107"/>
      <c r="EL22" s="107"/>
      <c r="EM22" s="107"/>
      <c r="ES22" s="104"/>
      <c r="EY22" s="107"/>
      <c r="EZ22" s="107"/>
      <c r="FA22" s="107"/>
      <c r="FB22" s="107"/>
    </row>
    <row r="23" spans="2:158" x14ac:dyDescent="0.2">
      <c r="B23" s="103">
        <v>28</v>
      </c>
      <c r="C23" s="103">
        <f>felv!E31</f>
        <v>0</v>
      </c>
      <c r="D23" s="104">
        <f t="shared" si="6"/>
        <v>0</v>
      </c>
      <c r="E23" s="103">
        <f t="shared" si="7"/>
        <v>0</v>
      </c>
      <c r="F23" s="103">
        <f t="shared" si="8"/>
        <v>0</v>
      </c>
      <c r="G23" s="103">
        <f t="shared" si="9"/>
        <v>0</v>
      </c>
      <c r="H23" s="103">
        <f t="shared" si="10"/>
        <v>0</v>
      </c>
      <c r="I23" s="103">
        <f t="shared" si="0"/>
        <v>22.573606165770549</v>
      </c>
      <c r="N23" s="103">
        <v>28</v>
      </c>
      <c r="O23" s="103">
        <f>felv!G31</f>
        <v>0</v>
      </c>
      <c r="P23" s="104">
        <f t="shared" si="11"/>
        <v>0</v>
      </c>
      <c r="Q23" s="103">
        <f t="shared" si="12"/>
        <v>0</v>
      </c>
      <c r="R23" s="103">
        <f t="shared" si="13"/>
        <v>0</v>
      </c>
      <c r="S23" s="103">
        <f t="shared" si="14"/>
        <v>0</v>
      </c>
      <c r="T23" s="103">
        <f t="shared" si="15"/>
        <v>0</v>
      </c>
      <c r="U23" s="103">
        <f t="shared" si="1"/>
        <v>19.966532923444522</v>
      </c>
      <c r="Y23" s="103">
        <v>28</v>
      </c>
      <c r="Z23" s="103">
        <f>felv!I31</f>
        <v>19.5</v>
      </c>
      <c r="AA23" s="104">
        <f t="shared" si="16"/>
        <v>28</v>
      </c>
      <c r="AB23" s="103">
        <f t="shared" si="17"/>
        <v>3.3322045101752038</v>
      </c>
      <c r="AC23" s="103">
        <f t="shared" si="18"/>
        <v>11.10358689763197</v>
      </c>
      <c r="AD23" s="103">
        <f t="shared" si="19"/>
        <v>380.25</v>
      </c>
      <c r="AE23" s="103">
        <f t="shared" si="20"/>
        <v>64.97798794841647</v>
      </c>
      <c r="AF23" s="103">
        <f t="shared" si="2"/>
        <v>19.104056956236285</v>
      </c>
      <c r="AK23" s="103">
        <v>28</v>
      </c>
      <c r="AL23" s="103">
        <f>felv!K31</f>
        <v>0</v>
      </c>
      <c r="AM23" s="104">
        <f t="shared" si="21"/>
        <v>0</v>
      </c>
      <c r="AN23" s="103">
        <f t="shared" si="22"/>
        <v>0</v>
      </c>
      <c r="AO23" s="103">
        <f t="shared" si="23"/>
        <v>0</v>
      </c>
      <c r="AP23" s="103">
        <f t="shared" si="24"/>
        <v>0</v>
      </c>
      <c r="AQ23" s="103">
        <f t="shared" si="25"/>
        <v>0</v>
      </c>
      <c r="AR23" s="103" t="e">
        <f t="shared" si="3"/>
        <v>#DIV/0!</v>
      </c>
      <c r="AW23" s="103">
        <v>28</v>
      </c>
      <c r="AX23" s="103">
        <f>felv!M31</f>
        <v>0</v>
      </c>
      <c r="AY23" s="104">
        <f t="shared" si="26"/>
        <v>0</v>
      </c>
      <c r="AZ23" s="103">
        <f t="shared" si="27"/>
        <v>0</v>
      </c>
      <c r="BA23" s="103">
        <f t="shared" si="28"/>
        <v>0</v>
      </c>
      <c r="BB23" s="103">
        <f t="shared" si="29"/>
        <v>0</v>
      </c>
      <c r="BC23" s="103">
        <f t="shared" si="30"/>
        <v>0</v>
      </c>
      <c r="BD23" s="103" t="e">
        <f t="shared" si="4"/>
        <v>#DIV/0!</v>
      </c>
      <c r="BI23" s="103">
        <v>28</v>
      </c>
      <c r="BJ23" s="103">
        <f>felv!O31</f>
        <v>0</v>
      </c>
      <c r="BK23" s="104">
        <f t="shared" si="31"/>
        <v>0</v>
      </c>
      <c r="BL23" s="103">
        <f t="shared" si="32"/>
        <v>0</v>
      </c>
      <c r="BM23" s="103">
        <f t="shared" si="33"/>
        <v>0</v>
      </c>
      <c r="BN23" s="103">
        <f t="shared" si="34"/>
        <v>0</v>
      </c>
      <c r="BO23" s="103">
        <f t="shared" si="35"/>
        <v>0</v>
      </c>
      <c r="BP23" s="103" t="e">
        <f t="shared" si="5"/>
        <v>#DIV/0!</v>
      </c>
      <c r="BV23" s="104"/>
      <c r="CB23" s="107"/>
      <c r="CC23" s="107"/>
      <c r="CD23" s="107"/>
      <c r="CE23" s="107"/>
      <c r="CK23" s="104"/>
      <c r="CQ23" s="107"/>
      <c r="CR23" s="107"/>
      <c r="CS23" s="107"/>
      <c r="CT23" s="107"/>
      <c r="CZ23" s="104"/>
      <c r="DF23" s="107"/>
      <c r="DG23" s="107"/>
      <c r="DH23" s="107"/>
      <c r="DI23" s="107"/>
      <c r="DO23" s="104"/>
      <c r="DU23" s="107"/>
      <c r="DV23" s="107"/>
      <c r="DW23" s="107"/>
      <c r="DX23" s="107"/>
      <c r="ED23" s="104"/>
      <c r="EJ23" s="107"/>
      <c r="EK23" s="107"/>
      <c r="EL23" s="107"/>
      <c r="EM23" s="107"/>
      <c r="ES23" s="104"/>
      <c r="EY23" s="107"/>
      <c r="EZ23" s="107"/>
      <c r="FA23" s="107"/>
      <c r="FB23" s="107"/>
    </row>
    <row r="24" spans="2:158" x14ac:dyDescent="0.2">
      <c r="B24" s="103">
        <v>29</v>
      </c>
      <c r="C24" s="103">
        <f>felv!E32</f>
        <v>0</v>
      </c>
      <c r="D24" s="104">
        <f t="shared" si="6"/>
        <v>0</v>
      </c>
      <c r="E24" s="103">
        <f t="shared" si="7"/>
        <v>0</v>
      </c>
      <c r="F24" s="103">
        <f t="shared" si="8"/>
        <v>0</v>
      </c>
      <c r="G24" s="103">
        <f t="shared" si="9"/>
        <v>0</v>
      </c>
      <c r="H24" s="103">
        <f t="shared" si="10"/>
        <v>0</v>
      </c>
      <c r="I24" s="103">
        <f t="shared" si="0"/>
        <v>23.05379866657205</v>
      </c>
      <c r="N24" s="103">
        <v>29</v>
      </c>
      <c r="O24" s="103">
        <f>felv!G32</f>
        <v>0</v>
      </c>
      <c r="P24" s="104">
        <f t="shared" si="11"/>
        <v>0</v>
      </c>
      <c r="Q24" s="103">
        <f t="shared" si="12"/>
        <v>0</v>
      </c>
      <c r="R24" s="103">
        <f t="shared" si="13"/>
        <v>0</v>
      </c>
      <c r="S24" s="103">
        <f t="shared" si="14"/>
        <v>0</v>
      </c>
      <c r="T24" s="103">
        <f t="shared" si="15"/>
        <v>0</v>
      </c>
      <c r="U24" s="103">
        <f t="shared" si="1"/>
        <v>20.369265401124597</v>
      </c>
      <c r="Y24" s="103">
        <v>29</v>
      </c>
      <c r="Z24" s="103">
        <f>felv!I32</f>
        <v>0</v>
      </c>
      <c r="AA24" s="104">
        <f t="shared" si="16"/>
        <v>0</v>
      </c>
      <c r="AB24" s="103">
        <f t="shared" si="17"/>
        <v>0</v>
      </c>
      <c r="AC24" s="103">
        <f t="shared" si="18"/>
        <v>0</v>
      </c>
      <c r="AD24" s="103">
        <f t="shared" si="19"/>
        <v>0</v>
      </c>
      <c r="AE24" s="103">
        <f t="shared" si="20"/>
        <v>0</v>
      </c>
      <c r="AF24" s="103">
        <f t="shared" si="2"/>
        <v>19.5205644364516</v>
      </c>
      <c r="AK24" s="103">
        <v>29</v>
      </c>
      <c r="AL24" s="103">
        <f>felv!K32</f>
        <v>0</v>
      </c>
      <c r="AM24" s="104">
        <f t="shared" si="21"/>
        <v>0</v>
      </c>
      <c r="AN24" s="103">
        <f t="shared" si="22"/>
        <v>0</v>
      </c>
      <c r="AO24" s="103">
        <f t="shared" si="23"/>
        <v>0</v>
      </c>
      <c r="AP24" s="103">
        <f t="shared" si="24"/>
        <v>0</v>
      </c>
      <c r="AQ24" s="103">
        <f t="shared" si="25"/>
        <v>0</v>
      </c>
      <c r="AR24" s="103" t="e">
        <f t="shared" si="3"/>
        <v>#DIV/0!</v>
      </c>
      <c r="AW24" s="103">
        <v>29</v>
      </c>
      <c r="AX24" s="103">
        <f>felv!M32</f>
        <v>0</v>
      </c>
      <c r="AY24" s="104">
        <f t="shared" si="26"/>
        <v>0</v>
      </c>
      <c r="AZ24" s="103">
        <f t="shared" si="27"/>
        <v>0</v>
      </c>
      <c r="BA24" s="103">
        <f t="shared" si="28"/>
        <v>0</v>
      </c>
      <c r="BB24" s="103">
        <f t="shared" si="29"/>
        <v>0</v>
      </c>
      <c r="BC24" s="103">
        <f t="shared" si="30"/>
        <v>0</v>
      </c>
      <c r="BD24" s="103" t="e">
        <f t="shared" si="4"/>
        <v>#DIV/0!</v>
      </c>
      <c r="BI24" s="103">
        <v>29</v>
      </c>
      <c r="BJ24" s="103">
        <f>felv!O32</f>
        <v>0</v>
      </c>
      <c r="BK24" s="104">
        <f t="shared" si="31"/>
        <v>0</v>
      </c>
      <c r="BL24" s="103">
        <f t="shared" si="32"/>
        <v>0</v>
      </c>
      <c r="BM24" s="103">
        <f t="shared" si="33"/>
        <v>0</v>
      </c>
      <c r="BN24" s="103">
        <f t="shared" si="34"/>
        <v>0</v>
      </c>
      <c r="BO24" s="103">
        <f t="shared" si="35"/>
        <v>0</v>
      </c>
      <c r="BP24" s="103" t="e">
        <f t="shared" si="5"/>
        <v>#DIV/0!</v>
      </c>
      <c r="BV24" s="104"/>
      <c r="CB24" s="107"/>
      <c r="CC24" s="107"/>
      <c r="CD24" s="107"/>
      <c r="CE24" s="107"/>
      <c r="CK24" s="104"/>
      <c r="CQ24" s="107"/>
      <c r="CR24" s="107"/>
      <c r="CS24" s="107"/>
      <c r="CT24" s="107"/>
      <c r="CZ24" s="104"/>
      <c r="DF24" s="107"/>
      <c r="DG24" s="107"/>
      <c r="DH24" s="107"/>
      <c r="DI24" s="107"/>
      <c r="DO24" s="104"/>
      <c r="DU24" s="107"/>
      <c r="DV24" s="107"/>
      <c r="DW24" s="107"/>
      <c r="DX24" s="107"/>
      <c r="ED24" s="104"/>
      <c r="EJ24" s="107"/>
      <c r="EK24" s="107"/>
      <c r="EL24" s="107"/>
      <c r="EM24" s="107"/>
      <c r="ES24" s="104"/>
      <c r="EY24" s="107"/>
      <c r="EZ24" s="107"/>
      <c r="FA24" s="107"/>
      <c r="FB24" s="107"/>
    </row>
    <row r="25" spans="2:158" x14ac:dyDescent="0.2">
      <c r="B25" s="103">
        <v>30</v>
      </c>
      <c r="C25" s="103">
        <f>felv!E33</f>
        <v>24</v>
      </c>
      <c r="D25" s="104">
        <f t="shared" si="6"/>
        <v>30</v>
      </c>
      <c r="E25" s="103">
        <f t="shared" si="7"/>
        <v>3.4011973816621555</v>
      </c>
      <c r="F25" s="103">
        <f t="shared" si="8"/>
        <v>11.568143629025503</v>
      </c>
      <c r="G25" s="103">
        <f t="shared" si="9"/>
        <v>576</v>
      </c>
      <c r="H25" s="103">
        <f t="shared" si="10"/>
        <v>81.628737159891728</v>
      </c>
      <c r="I25" s="103">
        <f t="shared" si="0"/>
        <v>23.517710282542907</v>
      </c>
      <c r="N25" s="103">
        <v>30</v>
      </c>
      <c r="O25" s="103">
        <f>felv!G33</f>
        <v>22</v>
      </c>
      <c r="P25" s="104">
        <f t="shared" si="11"/>
        <v>30</v>
      </c>
      <c r="Q25" s="103">
        <f t="shared" si="12"/>
        <v>3.4011973816621555</v>
      </c>
      <c r="R25" s="103">
        <f t="shared" si="13"/>
        <v>11.568143629025503</v>
      </c>
      <c r="S25" s="103">
        <f t="shared" si="14"/>
        <v>484</v>
      </c>
      <c r="T25" s="103">
        <f t="shared" si="15"/>
        <v>74.826342396567426</v>
      </c>
      <c r="U25" s="103">
        <f t="shared" si="1"/>
        <v>20.758343269297601</v>
      </c>
      <c r="Y25" s="103">
        <v>30</v>
      </c>
      <c r="Z25" s="103">
        <f>felv!I33</f>
        <v>0</v>
      </c>
      <c r="AA25" s="104">
        <f t="shared" si="16"/>
        <v>0</v>
      </c>
      <c r="AB25" s="103">
        <f t="shared" si="17"/>
        <v>0</v>
      </c>
      <c r="AC25" s="103">
        <f t="shared" si="18"/>
        <v>0</v>
      </c>
      <c r="AD25" s="103">
        <f t="shared" si="19"/>
        <v>0</v>
      </c>
      <c r="AE25" s="103">
        <f t="shared" si="20"/>
        <v>0</v>
      </c>
      <c r="AF25" s="103">
        <f t="shared" si="2"/>
        <v>19.922950266901111</v>
      </c>
      <c r="AK25" s="103">
        <v>30</v>
      </c>
      <c r="AL25" s="103">
        <f>felv!K33</f>
        <v>0</v>
      </c>
      <c r="AM25" s="104">
        <f t="shared" si="21"/>
        <v>0</v>
      </c>
      <c r="AN25" s="103">
        <f t="shared" si="22"/>
        <v>0</v>
      </c>
      <c r="AO25" s="103">
        <f t="shared" si="23"/>
        <v>0</v>
      </c>
      <c r="AP25" s="103">
        <f t="shared" si="24"/>
        <v>0</v>
      </c>
      <c r="AQ25" s="103">
        <f t="shared" si="25"/>
        <v>0</v>
      </c>
      <c r="AR25" s="103" t="e">
        <f t="shared" si="3"/>
        <v>#DIV/0!</v>
      </c>
      <c r="AW25" s="103">
        <v>30</v>
      </c>
      <c r="AX25" s="103">
        <f>felv!M33</f>
        <v>0</v>
      </c>
      <c r="AY25" s="104">
        <f t="shared" si="26"/>
        <v>0</v>
      </c>
      <c r="AZ25" s="103">
        <f t="shared" si="27"/>
        <v>0</v>
      </c>
      <c r="BA25" s="103">
        <f t="shared" si="28"/>
        <v>0</v>
      </c>
      <c r="BB25" s="103">
        <f t="shared" si="29"/>
        <v>0</v>
      </c>
      <c r="BC25" s="103">
        <f t="shared" si="30"/>
        <v>0</v>
      </c>
      <c r="BD25" s="103" t="e">
        <f t="shared" si="4"/>
        <v>#DIV/0!</v>
      </c>
      <c r="BI25" s="103">
        <v>30</v>
      </c>
      <c r="BJ25" s="103">
        <f>felv!O33</f>
        <v>0</v>
      </c>
      <c r="BK25" s="104">
        <f t="shared" si="31"/>
        <v>0</v>
      </c>
      <c r="BL25" s="103">
        <f t="shared" si="32"/>
        <v>0</v>
      </c>
      <c r="BM25" s="103">
        <f t="shared" si="33"/>
        <v>0</v>
      </c>
      <c r="BN25" s="103">
        <f t="shared" si="34"/>
        <v>0</v>
      </c>
      <c r="BO25" s="103">
        <f t="shared" si="35"/>
        <v>0</v>
      </c>
      <c r="BP25" s="103" t="e">
        <f t="shared" si="5"/>
        <v>#DIV/0!</v>
      </c>
      <c r="BV25" s="104"/>
      <c r="CB25" s="107"/>
      <c r="CC25" s="107"/>
      <c r="CD25" s="107"/>
      <c r="CE25" s="107"/>
      <c r="CK25" s="104"/>
      <c r="CQ25" s="107"/>
      <c r="CR25" s="107"/>
      <c r="CS25" s="107"/>
      <c r="CT25" s="107"/>
      <c r="CZ25" s="104"/>
      <c r="DF25" s="107"/>
      <c r="DG25" s="107"/>
      <c r="DH25" s="107"/>
      <c r="DI25" s="107"/>
      <c r="DO25" s="104"/>
      <c r="DU25" s="107"/>
      <c r="DV25" s="107"/>
      <c r="DW25" s="107"/>
      <c r="DX25" s="107"/>
      <c r="ED25" s="104"/>
      <c r="EJ25" s="107"/>
      <c r="EK25" s="107"/>
      <c r="EL25" s="107"/>
      <c r="EM25" s="107"/>
      <c r="ES25" s="104"/>
      <c r="EY25" s="107"/>
      <c r="EZ25" s="107"/>
      <c r="FA25" s="107"/>
      <c r="FB25" s="107"/>
    </row>
    <row r="26" spans="2:158" x14ac:dyDescent="0.2">
      <c r="B26" s="103">
        <v>31</v>
      </c>
      <c r="C26" s="103">
        <f>felv!E34</f>
        <v>0</v>
      </c>
      <c r="D26" s="104">
        <f t="shared" si="6"/>
        <v>0</v>
      </c>
      <c r="E26" s="103">
        <f t="shared" si="7"/>
        <v>0</v>
      </c>
      <c r="F26" s="103">
        <f t="shared" si="8"/>
        <v>0</v>
      </c>
      <c r="G26" s="103">
        <f t="shared" si="9"/>
        <v>0</v>
      </c>
      <c r="H26" s="103">
        <f t="shared" si="10"/>
        <v>0</v>
      </c>
      <c r="I26" s="103">
        <f t="shared" si="0"/>
        <v>23.966408909636243</v>
      </c>
      <c r="N26" s="103">
        <v>31</v>
      </c>
      <c r="O26" s="103">
        <f>felv!G34</f>
        <v>0</v>
      </c>
      <c r="P26" s="104">
        <f t="shared" si="11"/>
        <v>0</v>
      </c>
      <c r="Q26" s="103">
        <f t="shared" si="12"/>
        <v>0</v>
      </c>
      <c r="R26" s="103">
        <f t="shared" si="13"/>
        <v>0</v>
      </c>
      <c r="S26" s="103">
        <f t="shared" si="14"/>
        <v>0</v>
      </c>
      <c r="T26" s="103">
        <f t="shared" si="15"/>
        <v>0</v>
      </c>
      <c r="U26" s="103">
        <f t="shared" si="1"/>
        <v>21.134662161240566</v>
      </c>
      <c r="Y26" s="103">
        <v>31</v>
      </c>
      <c r="Z26" s="103">
        <f>felv!I34</f>
        <v>0</v>
      </c>
      <c r="AA26" s="104">
        <f t="shared" si="16"/>
        <v>0</v>
      </c>
      <c r="AB26" s="103">
        <f t="shared" si="17"/>
        <v>0</v>
      </c>
      <c r="AC26" s="103">
        <f t="shared" si="18"/>
        <v>0</v>
      </c>
      <c r="AD26" s="103">
        <f t="shared" si="19"/>
        <v>0</v>
      </c>
      <c r="AE26" s="103">
        <f t="shared" si="20"/>
        <v>0</v>
      </c>
      <c r="AF26" s="103">
        <f t="shared" si="2"/>
        <v>20.312140714970958</v>
      </c>
      <c r="AK26" s="103">
        <v>31</v>
      </c>
      <c r="AL26" s="103">
        <f>felv!K34</f>
        <v>0</v>
      </c>
      <c r="AM26" s="104">
        <f t="shared" si="21"/>
        <v>0</v>
      </c>
      <c r="AN26" s="103">
        <f t="shared" si="22"/>
        <v>0</v>
      </c>
      <c r="AO26" s="103">
        <f t="shared" si="23"/>
        <v>0</v>
      </c>
      <c r="AP26" s="103">
        <f t="shared" si="24"/>
        <v>0</v>
      </c>
      <c r="AQ26" s="103">
        <f t="shared" si="25"/>
        <v>0</v>
      </c>
      <c r="AR26" s="103" t="e">
        <f t="shared" si="3"/>
        <v>#DIV/0!</v>
      </c>
      <c r="AW26" s="103">
        <v>31</v>
      </c>
      <c r="AX26" s="103">
        <f>felv!M34</f>
        <v>0</v>
      </c>
      <c r="AY26" s="104">
        <f t="shared" si="26"/>
        <v>0</v>
      </c>
      <c r="AZ26" s="103">
        <f t="shared" si="27"/>
        <v>0</v>
      </c>
      <c r="BA26" s="103">
        <f t="shared" si="28"/>
        <v>0</v>
      </c>
      <c r="BB26" s="103">
        <f t="shared" si="29"/>
        <v>0</v>
      </c>
      <c r="BC26" s="103">
        <f t="shared" si="30"/>
        <v>0</v>
      </c>
      <c r="BD26" s="103" t="e">
        <f t="shared" si="4"/>
        <v>#DIV/0!</v>
      </c>
      <c r="BI26" s="103">
        <v>31</v>
      </c>
      <c r="BJ26" s="103">
        <f>felv!O34</f>
        <v>0</v>
      </c>
      <c r="BK26" s="104">
        <f t="shared" si="31"/>
        <v>0</v>
      </c>
      <c r="BL26" s="103">
        <f t="shared" si="32"/>
        <v>0</v>
      </c>
      <c r="BM26" s="103">
        <f t="shared" si="33"/>
        <v>0</v>
      </c>
      <c r="BN26" s="103">
        <f t="shared" si="34"/>
        <v>0</v>
      </c>
      <c r="BO26" s="103">
        <f t="shared" si="35"/>
        <v>0</v>
      </c>
      <c r="BP26" s="103" t="e">
        <f t="shared" si="5"/>
        <v>#DIV/0!</v>
      </c>
      <c r="BV26" s="104"/>
      <c r="CB26" s="107"/>
      <c r="CC26" s="107"/>
      <c r="CD26" s="107"/>
      <c r="CE26" s="107"/>
      <c r="CK26" s="104"/>
      <c r="CQ26" s="107"/>
      <c r="CR26" s="107"/>
      <c r="CS26" s="107"/>
      <c r="CT26" s="107"/>
      <c r="CZ26" s="104"/>
      <c r="DF26" s="107"/>
      <c r="DG26" s="107"/>
      <c r="DH26" s="107"/>
      <c r="DI26" s="107"/>
      <c r="DO26" s="104"/>
      <c r="DU26" s="107"/>
      <c r="DV26" s="107"/>
      <c r="DW26" s="107"/>
      <c r="DX26" s="107"/>
      <c r="ED26" s="104"/>
      <c r="EJ26" s="107"/>
      <c r="EK26" s="107"/>
      <c r="EL26" s="107"/>
      <c r="EM26" s="107"/>
      <c r="ES26" s="104"/>
      <c r="EY26" s="107"/>
      <c r="EZ26" s="107"/>
      <c r="FA26" s="107"/>
      <c r="FB26" s="107"/>
    </row>
    <row r="27" spans="2:158" x14ac:dyDescent="0.2">
      <c r="B27" s="103">
        <v>32</v>
      </c>
      <c r="C27" s="103">
        <f>felv!E35</f>
        <v>0</v>
      </c>
      <c r="D27" s="104">
        <f t="shared" si="6"/>
        <v>0</v>
      </c>
      <c r="E27" s="103">
        <f t="shared" si="7"/>
        <v>0</v>
      </c>
      <c r="F27" s="103">
        <f t="shared" si="8"/>
        <v>0</v>
      </c>
      <c r="G27" s="103">
        <f t="shared" si="9"/>
        <v>0</v>
      </c>
      <c r="H27" s="103">
        <f t="shared" si="10"/>
        <v>0</v>
      </c>
      <c r="I27" s="103">
        <f t="shared" si="0"/>
        <v>24.400860703494793</v>
      </c>
      <c r="N27" s="103">
        <v>32</v>
      </c>
      <c r="O27" s="103">
        <f>felv!G35</f>
        <v>0</v>
      </c>
      <c r="P27" s="104">
        <f t="shared" si="11"/>
        <v>0</v>
      </c>
      <c r="Q27" s="103">
        <f t="shared" si="12"/>
        <v>0</v>
      </c>
      <c r="R27" s="103">
        <f t="shared" si="13"/>
        <v>0</v>
      </c>
      <c r="S27" s="103">
        <f t="shared" si="14"/>
        <v>0</v>
      </c>
      <c r="T27" s="103">
        <f t="shared" si="15"/>
        <v>0</v>
      </c>
      <c r="U27" s="103">
        <f t="shared" si="1"/>
        <v>21.49903238168584</v>
      </c>
      <c r="Y27" s="103">
        <v>32</v>
      </c>
      <c r="Z27" s="103">
        <f>felv!I35</f>
        <v>0</v>
      </c>
      <c r="AA27" s="104">
        <f t="shared" si="16"/>
        <v>0</v>
      </c>
      <c r="AB27" s="103">
        <f t="shared" si="17"/>
        <v>0</v>
      </c>
      <c r="AC27" s="103">
        <f t="shared" si="18"/>
        <v>0</v>
      </c>
      <c r="AD27" s="103">
        <f t="shared" si="19"/>
        <v>0</v>
      </c>
      <c r="AE27" s="103">
        <f t="shared" si="20"/>
        <v>0</v>
      </c>
      <c r="AF27" s="103">
        <f t="shared" si="2"/>
        <v>20.688973800937561</v>
      </c>
      <c r="AK27" s="103">
        <v>32</v>
      </c>
      <c r="AL27" s="103">
        <f>felv!K35</f>
        <v>0</v>
      </c>
      <c r="AM27" s="104">
        <f t="shared" si="21"/>
        <v>0</v>
      </c>
      <c r="AN27" s="103">
        <f t="shared" si="22"/>
        <v>0</v>
      </c>
      <c r="AO27" s="103">
        <f t="shared" si="23"/>
        <v>0</v>
      </c>
      <c r="AP27" s="103">
        <f t="shared" si="24"/>
        <v>0</v>
      </c>
      <c r="AQ27" s="103">
        <f t="shared" si="25"/>
        <v>0</v>
      </c>
      <c r="AR27" s="103" t="e">
        <f t="shared" si="3"/>
        <v>#DIV/0!</v>
      </c>
      <c r="AW27" s="103">
        <v>32</v>
      </c>
      <c r="AX27" s="103">
        <f>felv!M35</f>
        <v>0</v>
      </c>
      <c r="AY27" s="104">
        <f t="shared" si="26"/>
        <v>0</v>
      </c>
      <c r="AZ27" s="103">
        <f t="shared" si="27"/>
        <v>0</v>
      </c>
      <c r="BA27" s="103">
        <f t="shared" si="28"/>
        <v>0</v>
      </c>
      <c r="BB27" s="103">
        <f t="shared" si="29"/>
        <v>0</v>
      </c>
      <c r="BC27" s="103">
        <f t="shared" si="30"/>
        <v>0</v>
      </c>
      <c r="BD27" s="103" t="e">
        <f t="shared" si="4"/>
        <v>#DIV/0!</v>
      </c>
      <c r="BI27" s="103">
        <v>32</v>
      </c>
      <c r="BJ27" s="103">
        <f>felv!O35</f>
        <v>0</v>
      </c>
      <c r="BK27" s="104">
        <f t="shared" si="31"/>
        <v>0</v>
      </c>
      <c r="BL27" s="103">
        <f t="shared" si="32"/>
        <v>0</v>
      </c>
      <c r="BM27" s="103">
        <f t="shared" si="33"/>
        <v>0</v>
      </c>
      <c r="BN27" s="103">
        <f t="shared" si="34"/>
        <v>0</v>
      </c>
      <c r="BO27" s="103">
        <f t="shared" si="35"/>
        <v>0</v>
      </c>
      <c r="BP27" s="103" t="e">
        <f t="shared" si="5"/>
        <v>#DIV/0!</v>
      </c>
      <c r="BV27" s="104"/>
      <c r="CB27" s="107"/>
      <c r="CC27" s="107"/>
      <c r="CD27" s="107"/>
      <c r="CE27" s="107"/>
      <c r="CK27" s="104"/>
      <c r="CQ27" s="107"/>
      <c r="CR27" s="107"/>
      <c r="CS27" s="107"/>
      <c r="CT27" s="107"/>
      <c r="CZ27" s="104"/>
      <c r="DF27" s="107"/>
      <c r="DG27" s="107"/>
      <c r="DH27" s="107"/>
      <c r="DI27" s="107"/>
      <c r="DO27" s="104"/>
      <c r="DU27" s="107"/>
      <c r="DV27" s="107"/>
      <c r="DW27" s="107"/>
      <c r="DX27" s="107"/>
      <c r="ED27" s="104"/>
      <c r="EJ27" s="107"/>
      <c r="EK27" s="107"/>
      <c r="EL27" s="107"/>
      <c r="EM27" s="107"/>
      <c r="ES27" s="104"/>
      <c r="EY27" s="107"/>
      <c r="EZ27" s="107"/>
      <c r="FA27" s="107"/>
      <c r="FB27" s="107"/>
    </row>
    <row r="28" spans="2:158" x14ac:dyDescent="0.2">
      <c r="B28" s="103">
        <v>33</v>
      </c>
      <c r="C28" s="103">
        <f>felv!E36</f>
        <v>0</v>
      </c>
      <c r="D28" s="104">
        <f t="shared" si="6"/>
        <v>0</v>
      </c>
      <c r="E28" s="103">
        <f t="shared" si="7"/>
        <v>0</v>
      </c>
      <c r="F28" s="103">
        <f t="shared" si="8"/>
        <v>0</v>
      </c>
      <c r="G28" s="103">
        <f t="shared" si="9"/>
        <v>0</v>
      </c>
      <c r="H28" s="103">
        <f t="shared" si="10"/>
        <v>0</v>
      </c>
      <c r="I28" s="103">
        <f t="shared" si="0"/>
        <v>24.821942606611273</v>
      </c>
      <c r="N28" s="103">
        <v>33</v>
      </c>
      <c r="O28" s="103">
        <f>felv!G36</f>
        <v>0</v>
      </c>
      <c r="P28" s="104">
        <f t="shared" si="11"/>
        <v>0</v>
      </c>
      <c r="Q28" s="103">
        <f t="shared" si="12"/>
        <v>0</v>
      </c>
      <c r="R28" s="103">
        <f t="shared" si="13"/>
        <v>0</v>
      </c>
      <c r="S28" s="103">
        <f t="shared" si="14"/>
        <v>0</v>
      </c>
      <c r="T28" s="103">
        <f t="shared" si="15"/>
        <v>0</v>
      </c>
      <c r="U28" s="103">
        <f t="shared" si="1"/>
        <v>21.852189413220653</v>
      </c>
      <c r="Y28" s="103">
        <v>33</v>
      </c>
      <c r="Z28" s="103">
        <f>felv!I36</f>
        <v>22</v>
      </c>
      <c r="AA28" s="104">
        <f t="shared" si="16"/>
        <v>33</v>
      </c>
      <c r="AB28" s="103">
        <f t="shared" si="17"/>
        <v>3.4965075614664802</v>
      </c>
      <c r="AC28" s="103">
        <f t="shared" si="18"/>
        <v>12.225565127392272</v>
      </c>
      <c r="AD28" s="103">
        <f t="shared" si="19"/>
        <v>484</v>
      </c>
      <c r="AE28" s="103">
        <f t="shared" si="20"/>
        <v>76.923166352262569</v>
      </c>
      <c r="AF28" s="103">
        <f t="shared" si="2"/>
        <v>21.054210163726601</v>
      </c>
      <c r="AK28" s="103">
        <v>33</v>
      </c>
      <c r="AL28" s="103">
        <f>felv!K36</f>
        <v>0</v>
      </c>
      <c r="AM28" s="104">
        <f t="shared" si="21"/>
        <v>0</v>
      </c>
      <c r="AN28" s="103">
        <f t="shared" si="22"/>
        <v>0</v>
      </c>
      <c r="AO28" s="103">
        <f t="shared" si="23"/>
        <v>0</v>
      </c>
      <c r="AP28" s="103">
        <f t="shared" si="24"/>
        <v>0</v>
      </c>
      <c r="AQ28" s="103">
        <f t="shared" si="25"/>
        <v>0</v>
      </c>
      <c r="AR28" s="103" t="e">
        <f t="shared" si="3"/>
        <v>#DIV/0!</v>
      </c>
      <c r="AW28" s="103">
        <v>33</v>
      </c>
      <c r="AX28" s="103">
        <f>felv!M36</f>
        <v>0</v>
      </c>
      <c r="AY28" s="104">
        <f t="shared" si="26"/>
        <v>0</v>
      </c>
      <c r="AZ28" s="103">
        <f t="shared" si="27"/>
        <v>0</v>
      </c>
      <c r="BA28" s="103">
        <f t="shared" si="28"/>
        <v>0</v>
      </c>
      <c r="BB28" s="103">
        <f t="shared" si="29"/>
        <v>0</v>
      </c>
      <c r="BC28" s="103">
        <f t="shared" si="30"/>
        <v>0</v>
      </c>
      <c r="BD28" s="103" t="e">
        <f t="shared" si="4"/>
        <v>#DIV/0!</v>
      </c>
      <c r="BI28" s="103">
        <v>33</v>
      </c>
      <c r="BJ28" s="103">
        <f>felv!O36</f>
        <v>0</v>
      </c>
      <c r="BK28" s="104">
        <f t="shared" si="31"/>
        <v>0</v>
      </c>
      <c r="BL28" s="103">
        <f t="shared" si="32"/>
        <v>0</v>
      </c>
      <c r="BM28" s="103">
        <f t="shared" si="33"/>
        <v>0</v>
      </c>
      <c r="BN28" s="103">
        <f t="shared" si="34"/>
        <v>0</v>
      </c>
      <c r="BO28" s="103">
        <f t="shared" si="35"/>
        <v>0</v>
      </c>
      <c r="BP28" s="103" t="e">
        <f t="shared" si="5"/>
        <v>#DIV/0!</v>
      </c>
      <c r="BV28" s="104"/>
      <c r="CB28" s="107"/>
      <c r="CC28" s="107"/>
      <c r="CD28" s="107"/>
      <c r="CE28" s="107"/>
      <c r="CK28" s="104"/>
      <c r="CQ28" s="107"/>
      <c r="CR28" s="107"/>
      <c r="CS28" s="107"/>
      <c r="CT28" s="107"/>
      <c r="CZ28" s="104"/>
      <c r="DF28" s="107"/>
      <c r="DG28" s="107"/>
      <c r="DH28" s="107"/>
      <c r="DI28" s="107"/>
      <c r="DO28" s="104"/>
      <c r="DU28" s="107"/>
      <c r="DV28" s="107"/>
      <c r="DW28" s="107"/>
      <c r="DX28" s="107"/>
      <c r="ED28" s="104"/>
      <c r="EJ28" s="107"/>
      <c r="EK28" s="107"/>
      <c r="EL28" s="107"/>
      <c r="EM28" s="107"/>
      <c r="ES28" s="104"/>
      <c r="EY28" s="107"/>
      <c r="EZ28" s="107"/>
      <c r="FA28" s="107"/>
      <c r="FB28" s="107"/>
    </row>
    <row r="29" spans="2:158" x14ac:dyDescent="0.2">
      <c r="B29" s="103">
        <v>34</v>
      </c>
      <c r="C29" s="103">
        <f>felv!E37</f>
        <v>0</v>
      </c>
      <c r="D29" s="104">
        <f t="shared" si="6"/>
        <v>0</v>
      </c>
      <c r="E29" s="103">
        <f t="shared" si="7"/>
        <v>0</v>
      </c>
      <c r="F29" s="103">
        <f t="shared" si="8"/>
        <v>0</v>
      </c>
      <c r="G29" s="103">
        <f t="shared" si="9"/>
        <v>0</v>
      </c>
      <c r="H29" s="103">
        <f t="shared" si="10"/>
        <v>0</v>
      </c>
      <c r="I29" s="103">
        <f t="shared" si="0"/>
        <v>25.230453004860145</v>
      </c>
      <c r="N29" s="103">
        <v>34</v>
      </c>
      <c r="O29" s="103">
        <f>felv!G37</f>
        <v>0</v>
      </c>
      <c r="P29" s="104">
        <f t="shared" si="11"/>
        <v>0</v>
      </c>
      <c r="Q29" s="103">
        <f t="shared" si="12"/>
        <v>0</v>
      </c>
      <c r="R29" s="103">
        <f t="shared" si="13"/>
        <v>0</v>
      </c>
      <c r="S29" s="103">
        <f t="shared" si="14"/>
        <v>0</v>
      </c>
      <c r="T29" s="103">
        <f t="shared" si="15"/>
        <v>0</v>
      </c>
      <c r="U29" s="103">
        <f t="shared" si="1"/>
        <v>22.194802853810078</v>
      </c>
      <c r="Y29" s="103">
        <v>34</v>
      </c>
      <c r="Z29" s="103">
        <f>felv!I37</f>
        <v>0</v>
      </c>
      <c r="AA29" s="104">
        <f t="shared" si="16"/>
        <v>0</v>
      </c>
      <c r="AB29" s="103">
        <f t="shared" si="17"/>
        <v>0</v>
      </c>
      <c r="AC29" s="103">
        <f t="shared" si="18"/>
        <v>0</v>
      </c>
      <c r="AD29" s="103">
        <f t="shared" si="19"/>
        <v>0</v>
      </c>
      <c r="AE29" s="103">
        <f t="shared" si="20"/>
        <v>0</v>
      </c>
      <c r="AF29" s="103">
        <f t="shared" si="2"/>
        <v>21.408542304133611</v>
      </c>
      <c r="AK29" s="103">
        <v>34</v>
      </c>
      <c r="AL29" s="103">
        <f>felv!K37</f>
        <v>0</v>
      </c>
      <c r="AM29" s="104">
        <f t="shared" si="21"/>
        <v>0</v>
      </c>
      <c r="AN29" s="103">
        <f t="shared" si="22"/>
        <v>0</v>
      </c>
      <c r="AO29" s="103">
        <f t="shared" si="23"/>
        <v>0</v>
      </c>
      <c r="AP29" s="103">
        <f t="shared" si="24"/>
        <v>0</v>
      </c>
      <c r="AQ29" s="103">
        <f t="shared" si="25"/>
        <v>0</v>
      </c>
      <c r="AR29" s="103" t="e">
        <f t="shared" si="3"/>
        <v>#DIV/0!</v>
      </c>
      <c r="AW29" s="103">
        <v>34</v>
      </c>
      <c r="AX29" s="103">
        <f>felv!M37</f>
        <v>0</v>
      </c>
      <c r="AY29" s="104">
        <f t="shared" si="26"/>
        <v>0</v>
      </c>
      <c r="AZ29" s="103">
        <f t="shared" si="27"/>
        <v>0</v>
      </c>
      <c r="BA29" s="103">
        <f t="shared" si="28"/>
        <v>0</v>
      </c>
      <c r="BB29" s="103">
        <f t="shared" si="29"/>
        <v>0</v>
      </c>
      <c r="BC29" s="103">
        <f t="shared" si="30"/>
        <v>0</v>
      </c>
      <c r="BD29" s="103" t="e">
        <f t="shared" si="4"/>
        <v>#DIV/0!</v>
      </c>
      <c r="BI29" s="103">
        <v>34</v>
      </c>
      <c r="BJ29" s="103">
        <f>felv!O37</f>
        <v>0</v>
      </c>
      <c r="BK29" s="104">
        <f t="shared" si="31"/>
        <v>0</v>
      </c>
      <c r="BL29" s="103">
        <f t="shared" si="32"/>
        <v>0</v>
      </c>
      <c r="BM29" s="103">
        <f t="shared" si="33"/>
        <v>0</v>
      </c>
      <c r="BN29" s="103">
        <f t="shared" si="34"/>
        <v>0</v>
      </c>
      <c r="BO29" s="103">
        <f t="shared" si="35"/>
        <v>0</v>
      </c>
      <c r="BP29" s="103" t="e">
        <f t="shared" si="5"/>
        <v>#DIV/0!</v>
      </c>
      <c r="BV29" s="104"/>
      <c r="CB29" s="107"/>
      <c r="CC29" s="107"/>
      <c r="CD29" s="107"/>
      <c r="CE29" s="107"/>
      <c r="CK29" s="104"/>
      <c r="CQ29" s="107"/>
      <c r="CR29" s="107"/>
      <c r="CS29" s="107"/>
      <c r="CT29" s="107"/>
      <c r="CZ29" s="104"/>
      <c r="DF29" s="107"/>
      <c r="DG29" s="107"/>
      <c r="DH29" s="107"/>
      <c r="DI29" s="107"/>
      <c r="DO29" s="104"/>
      <c r="DU29" s="107"/>
      <c r="DV29" s="107"/>
      <c r="DW29" s="107"/>
      <c r="DX29" s="107"/>
      <c r="ED29" s="104"/>
      <c r="EJ29" s="107"/>
      <c r="EK29" s="107"/>
      <c r="EL29" s="107"/>
      <c r="EM29" s="107"/>
      <c r="ES29" s="104"/>
      <c r="EY29" s="107"/>
      <c r="EZ29" s="107"/>
      <c r="FA29" s="107"/>
      <c r="FB29" s="107"/>
    </row>
    <row r="30" spans="2:158" x14ac:dyDescent="0.2">
      <c r="B30" s="103">
        <v>35</v>
      </c>
      <c r="C30" s="103">
        <f>felv!E38</f>
        <v>0</v>
      </c>
      <c r="D30" s="104">
        <f t="shared" si="6"/>
        <v>0</v>
      </c>
      <c r="E30" s="103">
        <f t="shared" si="7"/>
        <v>0</v>
      </c>
      <c r="F30" s="103">
        <f t="shared" si="8"/>
        <v>0</v>
      </c>
      <c r="G30" s="103">
        <f t="shared" si="9"/>
        <v>0</v>
      </c>
      <c r="H30" s="103">
        <f t="shared" si="10"/>
        <v>0</v>
      </c>
      <c r="I30" s="103">
        <f t="shared" si="0"/>
        <v>25.627120838903018</v>
      </c>
      <c r="N30" s="103">
        <v>35</v>
      </c>
      <c r="O30" s="103">
        <f>felv!G38</f>
        <v>0</v>
      </c>
      <c r="P30" s="104">
        <f t="shared" si="11"/>
        <v>0</v>
      </c>
      <c r="Q30" s="103">
        <f t="shared" si="12"/>
        <v>0</v>
      </c>
      <c r="R30" s="103">
        <f t="shared" si="13"/>
        <v>0</v>
      </c>
      <c r="S30" s="103">
        <f t="shared" si="14"/>
        <v>0</v>
      </c>
      <c r="T30" s="103">
        <f t="shared" si="15"/>
        <v>0</v>
      </c>
      <c r="U30" s="103">
        <f t="shared" si="1"/>
        <v>22.527484058438286</v>
      </c>
      <c r="Y30" s="103">
        <v>35</v>
      </c>
      <c r="Z30" s="103">
        <f>felv!I38</f>
        <v>0</v>
      </c>
      <c r="AA30" s="104">
        <f t="shared" si="16"/>
        <v>0</v>
      </c>
      <c r="AB30" s="103">
        <f t="shared" si="17"/>
        <v>0</v>
      </c>
      <c r="AC30" s="103">
        <f t="shared" si="18"/>
        <v>0</v>
      </c>
      <c r="AD30" s="103">
        <f t="shared" si="19"/>
        <v>0</v>
      </c>
      <c r="AE30" s="103">
        <f t="shared" si="20"/>
        <v>0</v>
      </c>
      <c r="AF30" s="103">
        <f t="shared" si="2"/>
        <v>21.752602487838907</v>
      </c>
      <c r="AK30" s="103">
        <v>35</v>
      </c>
      <c r="AL30" s="103">
        <f>felv!K38</f>
        <v>0</v>
      </c>
      <c r="AM30" s="104">
        <f t="shared" si="21"/>
        <v>0</v>
      </c>
      <c r="AN30" s="103">
        <f t="shared" si="22"/>
        <v>0</v>
      </c>
      <c r="AO30" s="103">
        <f t="shared" si="23"/>
        <v>0</v>
      </c>
      <c r="AP30" s="103">
        <f t="shared" si="24"/>
        <v>0</v>
      </c>
      <c r="AQ30" s="103">
        <f t="shared" si="25"/>
        <v>0</v>
      </c>
      <c r="AR30" s="103" t="e">
        <f t="shared" si="3"/>
        <v>#DIV/0!</v>
      </c>
      <c r="AW30" s="103">
        <v>35</v>
      </c>
      <c r="AX30" s="103">
        <f>felv!M38</f>
        <v>0</v>
      </c>
      <c r="AY30" s="104">
        <f t="shared" si="26"/>
        <v>0</v>
      </c>
      <c r="AZ30" s="103">
        <f t="shared" si="27"/>
        <v>0</v>
      </c>
      <c r="BA30" s="103">
        <f t="shared" si="28"/>
        <v>0</v>
      </c>
      <c r="BB30" s="103">
        <f t="shared" si="29"/>
        <v>0</v>
      </c>
      <c r="BC30" s="103">
        <f t="shared" si="30"/>
        <v>0</v>
      </c>
      <c r="BD30" s="103" t="e">
        <f t="shared" si="4"/>
        <v>#DIV/0!</v>
      </c>
      <c r="BI30" s="103">
        <v>35</v>
      </c>
      <c r="BJ30" s="103">
        <f>felv!O38</f>
        <v>0</v>
      </c>
      <c r="BK30" s="104">
        <f t="shared" si="31"/>
        <v>0</v>
      </c>
      <c r="BL30" s="103">
        <f t="shared" si="32"/>
        <v>0</v>
      </c>
      <c r="BM30" s="103">
        <f t="shared" si="33"/>
        <v>0</v>
      </c>
      <c r="BN30" s="103">
        <f t="shared" si="34"/>
        <v>0</v>
      </c>
      <c r="BO30" s="103">
        <f t="shared" si="35"/>
        <v>0</v>
      </c>
      <c r="BP30" s="103" t="e">
        <f t="shared" si="5"/>
        <v>#DIV/0!</v>
      </c>
      <c r="BV30" s="104"/>
      <c r="CB30" s="107"/>
      <c r="CC30" s="107"/>
      <c r="CD30" s="107"/>
      <c r="CE30" s="107"/>
      <c r="CK30" s="104"/>
      <c r="CQ30" s="107"/>
      <c r="CR30" s="107"/>
      <c r="CS30" s="107"/>
      <c r="CT30" s="107"/>
      <c r="CZ30" s="104"/>
      <c r="DF30" s="107"/>
      <c r="DG30" s="107"/>
      <c r="DH30" s="107"/>
      <c r="DI30" s="107"/>
      <c r="DO30" s="104"/>
      <c r="DU30" s="107"/>
      <c r="DV30" s="107"/>
      <c r="DW30" s="107"/>
      <c r="DX30" s="107"/>
      <c r="ED30" s="104"/>
      <c r="EJ30" s="107"/>
      <c r="EK30" s="107"/>
      <c r="EL30" s="107"/>
      <c r="EM30" s="107"/>
      <c r="ES30" s="104"/>
      <c r="EY30" s="107"/>
      <c r="EZ30" s="107"/>
      <c r="FA30" s="107"/>
      <c r="FB30" s="107"/>
    </row>
    <row r="31" spans="2:158" x14ac:dyDescent="0.2">
      <c r="B31" s="103">
        <v>36</v>
      </c>
      <c r="C31" s="103">
        <f>felv!E39</f>
        <v>26</v>
      </c>
      <c r="D31" s="104">
        <f t="shared" si="6"/>
        <v>36</v>
      </c>
      <c r="E31" s="103">
        <f t="shared" si="7"/>
        <v>3.5835189384561099</v>
      </c>
      <c r="F31" s="103">
        <f t="shared" si="8"/>
        <v>12.841607982273604</v>
      </c>
      <c r="G31" s="103">
        <f t="shared" si="9"/>
        <v>676</v>
      </c>
      <c r="H31" s="103">
        <f t="shared" si="10"/>
        <v>93.171492399858863</v>
      </c>
      <c r="I31" s="103">
        <f t="shared" si="0"/>
        <v>26.012613431748292</v>
      </c>
      <c r="N31" s="103">
        <v>36</v>
      </c>
      <c r="O31" s="103">
        <f>felv!G39</f>
        <v>23</v>
      </c>
      <c r="P31" s="104">
        <f t="shared" si="11"/>
        <v>36</v>
      </c>
      <c r="Q31" s="103">
        <f t="shared" si="12"/>
        <v>3.5835189384561099</v>
      </c>
      <c r="R31" s="103">
        <f t="shared" si="13"/>
        <v>12.841607982273604</v>
      </c>
      <c r="S31" s="103">
        <f t="shared" si="14"/>
        <v>529</v>
      </c>
      <c r="T31" s="103">
        <f t="shared" si="15"/>
        <v>82.420935584490522</v>
      </c>
      <c r="U31" s="103">
        <f t="shared" si="1"/>
        <v>22.850792704001808</v>
      </c>
      <c r="Y31" s="103">
        <v>36</v>
      </c>
      <c r="Z31" s="103">
        <f>felv!I39</f>
        <v>0</v>
      </c>
      <c r="AA31" s="104">
        <f t="shared" si="16"/>
        <v>0</v>
      </c>
      <c r="AB31" s="103">
        <f t="shared" si="17"/>
        <v>0</v>
      </c>
      <c r="AC31" s="103">
        <f t="shared" si="18"/>
        <v>0</v>
      </c>
      <c r="AD31" s="103">
        <f t="shared" si="19"/>
        <v>0</v>
      </c>
      <c r="AE31" s="103">
        <f t="shared" si="20"/>
        <v>0</v>
      </c>
      <c r="AF31" s="103">
        <f t="shared" si="2"/>
        <v>22.08696953484538</v>
      </c>
      <c r="AK31" s="103">
        <v>36</v>
      </c>
      <c r="AL31" s="103">
        <f>felv!K39</f>
        <v>0</v>
      </c>
      <c r="AM31" s="104">
        <f t="shared" si="21"/>
        <v>0</v>
      </c>
      <c r="AN31" s="103">
        <f t="shared" si="22"/>
        <v>0</v>
      </c>
      <c r="AO31" s="103">
        <f t="shared" si="23"/>
        <v>0</v>
      </c>
      <c r="AP31" s="103">
        <f t="shared" si="24"/>
        <v>0</v>
      </c>
      <c r="AQ31" s="103">
        <f t="shared" si="25"/>
        <v>0</v>
      </c>
      <c r="AR31" s="103" t="e">
        <f t="shared" si="3"/>
        <v>#DIV/0!</v>
      </c>
      <c r="AW31" s="103">
        <v>36</v>
      </c>
      <c r="AX31" s="103">
        <f>felv!M39</f>
        <v>0</v>
      </c>
      <c r="AY31" s="104">
        <f t="shared" si="26"/>
        <v>0</v>
      </c>
      <c r="AZ31" s="103">
        <f t="shared" si="27"/>
        <v>0</v>
      </c>
      <c r="BA31" s="103">
        <f t="shared" si="28"/>
        <v>0</v>
      </c>
      <c r="BB31" s="103">
        <f t="shared" si="29"/>
        <v>0</v>
      </c>
      <c r="BC31" s="103">
        <f t="shared" si="30"/>
        <v>0</v>
      </c>
      <c r="BD31" s="103" t="e">
        <f t="shared" si="4"/>
        <v>#DIV/0!</v>
      </c>
      <c r="BI31" s="103">
        <v>36</v>
      </c>
      <c r="BJ31" s="103">
        <f>felv!O39</f>
        <v>0</v>
      </c>
      <c r="BK31" s="104">
        <f t="shared" si="31"/>
        <v>0</v>
      </c>
      <c r="BL31" s="103">
        <f t="shared" si="32"/>
        <v>0</v>
      </c>
      <c r="BM31" s="103">
        <f t="shared" si="33"/>
        <v>0</v>
      </c>
      <c r="BN31" s="103">
        <f t="shared" si="34"/>
        <v>0</v>
      </c>
      <c r="BO31" s="103">
        <f t="shared" si="35"/>
        <v>0</v>
      </c>
      <c r="BP31" s="103" t="e">
        <f t="shared" si="5"/>
        <v>#DIV/0!</v>
      </c>
      <c r="BV31" s="104"/>
      <c r="CB31" s="107"/>
      <c r="CC31" s="107"/>
      <c r="CD31" s="107"/>
      <c r="CE31" s="107"/>
      <c r="CK31" s="104"/>
      <c r="CQ31" s="107"/>
      <c r="CR31" s="107"/>
      <c r="CS31" s="107"/>
      <c r="CT31" s="107"/>
      <c r="CZ31" s="104"/>
      <c r="DF31" s="107"/>
      <c r="DG31" s="107"/>
      <c r="DH31" s="107"/>
      <c r="DI31" s="107"/>
      <c r="DO31" s="104"/>
      <c r="DU31" s="107"/>
      <c r="DV31" s="107"/>
      <c r="DW31" s="107"/>
      <c r="DX31" s="107"/>
      <c r="ED31" s="104"/>
      <c r="EJ31" s="107"/>
      <c r="EK31" s="107"/>
      <c r="EL31" s="107"/>
      <c r="EM31" s="107"/>
      <c r="ES31" s="104"/>
      <c r="EY31" s="107"/>
      <c r="EZ31" s="107"/>
      <c r="FA31" s="107"/>
      <c r="FB31" s="107"/>
    </row>
    <row r="32" spans="2:158" x14ac:dyDescent="0.2">
      <c r="B32" s="103">
        <v>37</v>
      </c>
      <c r="C32" s="103">
        <f>felv!E40</f>
        <v>0</v>
      </c>
      <c r="D32" s="104">
        <f t="shared" si="6"/>
        <v>0</v>
      </c>
      <c r="E32" s="103">
        <f t="shared" si="7"/>
        <v>0</v>
      </c>
      <c r="F32" s="103">
        <f t="shared" si="8"/>
        <v>0</v>
      </c>
      <c r="G32" s="103">
        <f t="shared" si="9"/>
        <v>0</v>
      </c>
      <c r="H32" s="103">
        <f t="shared" si="10"/>
        <v>0</v>
      </c>
      <c r="I32" s="103">
        <f t="shared" si="0"/>
        <v>26.387543243609088</v>
      </c>
      <c r="N32" s="103">
        <v>37</v>
      </c>
      <c r="O32" s="103">
        <f>felv!G40</f>
        <v>0</v>
      </c>
      <c r="P32" s="104">
        <f t="shared" si="11"/>
        <v>0</v>
      </c>
      <c r="Q32" s="103">
        <f t="shared" si="12"/>
        <v>0</v>
      </c>
      <c r="R32" s="103">
        <f t="shared" si="13"/>
        <v>0</v>
      </c>
      <c r="S32" s="103">
        <f t="shared" si="14"/>
        <v>0</v>
      </c>
      <c r="T32" s="103">
        <f t="shared" si="15"/>
        <v>0</v>
      </c>
      <c r="U32" s="103">
        <f t="shared" si="1"/>
        <v>23.165242454538909</v>
      </c>
      <c r="Y32" s="103">
        <v>37</v>
      </c>
      <c r="Z32" s="103">
        <f>felv!I40</f>
        <v>21</v>
      </c>
      <c r="AA32" s="104">
        <f t="shared" si="16"/>
        <v>37</v>
      </c>
      <c r="AB32" s="103">
        <f t="shared" si="17"/>
        <v>3.6109179126442243</v>
      </c>
      <c r="AC32" s="103">
        <f t="shared" si="18"/>
        <v>13.038728171854922</v>
      </c>
      <c r="AD32" s="103">
        <f t="shared" si="19"/>
        <v>441</v>
      </c>
      <c r="AE32" s="103">
        <f t="shared" si="20"/>
        <v>75.829276165528711</v>
      </c>
      <c r="AF32" s="103">
        <f t="shared" si="2"/>
        <v>22.412174678480667</v>
      </c>
      <c r="AK32" s="103">
        <v>37</v>
      </c>
      <c r="AL32" s="103">
        <f>felv!K40</f>
        <v>0</v>
      </c>
      <c r="AM32" s="104">
        <f t="shared" si="21"/>
        <v>0</v>
      </c>
      <c r="AN32" s="103">
        <f t="shared" si="22"/>
        <v>0</v>
      </c>
      <c r="AO32" s="103">
        <f t="shared" si="23"/>
        <v>0</v>
      </c>
      <c r="AP32" s="103">
        <f t="shared" si="24"/>
        <v>0</v>
      </c>
      <c r="AQ32" s="103">
        <f t="shared" si="25"/>
        <v>0</v>
      </c>
      <c r="AR32" s="103" t="e">
        <f t="shared" si="3"/>
        <v>#DIV/0!</v>
      </c>
      <c r="AW32" s="103">
        <v>37</v>
      </c>
      <c r="AX32" s="103">
        <f>felv!M40</f>
        <v>0</v>
      </c>
      <c r="AY32" s="104">
        <f t="shared" si="26"/>
        <v>0</v>
      </c>
      <c r="AZ32" s="103">
        <f t="shared" si="27"/>
        <v>0</v>
      </c>
      <c r="BA32" s="103">
        <f t="shared" si="28"/>
        <v>0</v>
      </c>
      <c r="BB32" s="103">
        <f t="shared" si="29"/>
        <v>0</v>
      </c>
      <c r="BC32" s="103">
        <f t="shared" si="30"/>
        <v>0</v>
      </c>
      <c r="BD32" s="103" t="e">
        <f t="shared" si="4"/>
        <v>#DIV/0!</v>
      </c>
      <c r="BI32" s="103">
        <v>37</v>
      </c>
      <c r="BJ32" s="103">
        <f>felv!O40</f>
        <v>0</v>
      </c>
      <c r="BK32" s="104">
        <f t="shared" si="31"/>
        <v>0</v>
      </c>
      <c r="BL32" s="103">
        <f t="shared" si="32"/>
        <v>0</v>
      </c>
      <c r="BM32" s="103">
        <f t="shared" si="33"/>
        <v>0</v>
      </c>
      <c r="BN32" s="103">
        <f t="shared" si="34"/>
        <v>0</v>
      </c>
      <c r="BO32" s="103">
        <f t="shared" si="35"/>
        <v>0</v>
      </c>
      <c r="BP32" s="103" t="e">
        <f t="shared" si="5"/>
        <v>#DIV/0!</v>
      </c>
      <c r="BV32" s="104"/>
      <c r="CB32" s="107"/>
      <c r="CC32" s="107"/>
      <c r="CD32" s="107"/>
      <c r="CE32" s="107"/>
      <c r="CK32" s="104"/>
      <c r="CQ32" s="107"/>
      <c r="CR32" s="107"/>
      <c r="CS32" s="107"/>
      <c r="CT32" s="107"/>
      <c r="CZ32" s="104"/>
      <c r="DF32" s="107"/>
      <c r="DG32" s="107"/>
      <c r="DH32" s="107"/>
      <c r="DI32" s="107"/>
      <c r="DO32" s="104"/>
      <c r="DU32" s="107"/>
      <c r="DV32" s="107"/>
      <c r="DW32" s="107"/>
      <c r="DX32" s="107"/>
      <c r="ED32" s="104"/>
      <c r="EJ32" s="107"/>
      <c r="EK32" s="107"/>
      <c r="EL32" s="107"/>
      <c r="EM32" s="107"/>
      <c r="ES32" s="104"/>
      <c r="EY32" s="107"/>
      <c r="EZ32" s="107"/>
      <c r="FA32" s="107"/>
      <c r="FB32" s="107"/>
    </row>
    <row r="33" spans="2:158" x14ac:dyDescent="0.2">
      <c r="B33" s="103">
        <v>38</v>
      </c>
      <c r="C33" s="103">
        <f>felv!E41</f>
        <v>0</v>
      </c>
      <c r="D33" s="104">
        <f t="shared" si="6"/>
        <v>0</v>
      </c>
      <c r="E33" s="103">
        <f t="shared" si="7"/>
        <v>0</v>
      </c>
      <c r="F33" s="103">
        <f t="shared" si="8"/>
        <v>0</v>
      </c>
      <c r="G33" s="103">
        <f t="shared" si="9"/>
        <v>0</v>
      </c>
      <c r="H33" s="103">
        <f t="shared" si="10"/>
        <v>0</v>
      </c>
      <c r="I33" s="103">
        <f t="shared" si="0"/>
        <v>26.75247372576959</v>
      </c>
      <c r="N33" s="103">
        <v>38</v>
      </c>
      <c r="O33" s="103">
        <f>felv!G41</f>
        <v>0</v>
      </c>
      <c r="P33" s="104">
        <f t="shared" si="11"/>
        <v>0</v>
      </c>
      <c r="Q33" s="103">
        <f t="shared" si="12"/>
        <v>0</v>
      </c>
      <c r="R33" s="103">
        <f t="shared" si="13"/>
        <v>0</v>
      </c>
      <c r="S33" s="103">
        <f t="shared" si="14"/>
        <v>0</v>
      </c>
      <c r="T33" s="103">
        <f t="shared" si="15"/>
        <v>0</v>
      </c>
      <c r="U33" s="103">
        <f t="shared" si="1"/>
        <v>23.471305870806706</v>
      </c>
      <c r="Y33" s="103">
        <v>38</v>
      </c>
      <c r="Z33" s="103">
        <f>felv!I41</f>
        <v>0</v>
      </c>
      <c r="AA33" s="104">
        <f t="shared" si="16"/>
        <v>0</v>
      </c>
      <c r="AB33" s="103">
        <f t="shared" si="17"/>
        <v>0</v>
      </c>
      <c r="AC33" s="103">
        <f t="shared" si="18"/>
        <v>0</v>
      </c>
      <c r="AD33" s="103">
        <f t="shared" si="19"/>
        <v>0</v>
      </c>
      <c r="AE33" s="103">
        <f t="shared" si="20"/>
        <v>0</v>
      </c>
      <c r="AF33" s="103">
        <f t="shared" si="2"/>
        <v>22.728706642900633</v>
      </c>
      <c r="AK33" s="103">
        <v>38</v>
      </c>
      <c r="AL33" s="103">
        <f>felv!K41</f>
        <v>0</v>
      </c>
      <c r="AM33" s="104">
        <f t="shared" si="21"/>
        <v>0</v>
      </c>
      <c r="AN33" s="103">
        <f t="shared" si="22"/>
        <v>0</v>
      </c>
      <c r="AO33" s="103">
        <f t="shared" si="23"/>
        <v>0</v>
      </c>
      <c r="AP33" s="103">
        <f t="shared" si="24"/>
        <v>0</v>
      </c>
      <c r="AQ33" s="103">
        <f t="shared" si="25"/>
        <v>0</v>
      </c>
      <c r="AR33" s="103" t="e">
        <f t="shared" si="3"/>
        <v>#DIV/0!</v>
      </c>
      <c r="AW33" s="103">
        <v>38</v>
      </c>
      <c r="AX33" s="103">
        <f>felv!M41</f>
        <v>0</v>
      </c>
      <c r="AY33" s="104">
        <f t="shared" si="26"/>
        <v>0</v>
      </c>
      <c r="AZ33" s="103">
        <f t="shared" si="27"/>
        <v>0</v>
      </c>
      <c r="BA33" s="103">
        <f t="shared" si="28"/>
        <v>0</v>
      </c>
      <c r="BB33" s="103">
        <f t="shared" si="29"/>
        <v>0</v>
      </c>
      <c r="BC33" s="103">
        <f t="shared" si="30"/>
        <v>0</v>
      </c>
      <c r="BD33" s="103" t="e">
        <f t="shared" si="4"/>
        <v>#DIV/0!</v>
      </c>
      <c r="BI33" s="103">
        <v>38</v>
      </c>
      <c r="BJ33" s="103">
        <f>felv!O41</f>
        <v>0</v>
      </c>
      <c r="BK33" s="104">
        <f t="shared" si="31"/>
        <v>0</v>
      </c>
      <c r="BL33" s="103">
        <f t="shared" si="32"/>
        <v>0</v>
      </c>
      <c r="BM33" s="103">
        <f t="shared" si="33"/>
        <v>0</v>
      </c>
      <c r="BN33" s="103">
        <f t="shared" si="34"/>
        <v>0</v>
      </c>
      <c r="BO33" s="103">
        <f t="shared" si="35"/>
        <v>0</v>
      </c>
      <c r="BP33" s="103" t="e">
        <f t="shared" si="5"/>
        <v>#DIV/0!</v>
      </c>
      <c r="BV33" s="104"/>
      <c r="CB33" s="107"/>
      <c r="CC33" s="107"/>
      <c r="CD33" s="107"/>
      <c r="CE33" s="107"/>
      <c r="CK33" s="104"/>
      <c r="CQ33" s="107"/>
      <c r="CR33" s="107"/>
      <c r="CS33" s="107"/>
      <c r="CT33" s="107"/>
      <c r="CZ33" s="104"/>
      <c r="DF33" s="107"/>
      <c r="DG33" s="107"/>
      <c r="DH33" s="107"/>
      <c r="DI33" s="107"/>
      <c r="DO33" s="104"/>
      <c r="DU33" s="107"/>
      <c r="DV33" s="107"/>
      <c r="DW33" s="107"/>
      <c r="DX33" s="107"/>
      <c r="ED33" s="104"/>
      <c r="EJ33" s="107"/>
      <c r="EK33" s="107"/>
      <c r="EL33" s="107"/>
      <c r="EM33" s="107"/>
      <c r="ES33" s="104"/>
      <c r="EY33" s="107"/>
      <c r="EZ33" s="107"/>
      <c r="FA33" s="107"/>
      <c r="FB33" s="107"/>
    </row>
    <row r="34" spans="2:158" x14ac:dyDescent="0.2">
      <c r="B34" s="103">
        <v>39</v>
      </c>
      <c r="C34" s="103">
        <f>felv!E42</f>
        <v>0</v>
      </c>
      <c r="D34" s="104">
        <f t="shared" si="6"/>
        <v>0</v>
      </c>
      <c r="E34" s="103">
        <f t="shared" si="7"/>
        <v>0</v>
      </c>
      <c r="F34" s="103">
        <f t="shared" si="8"/>
        <v>0</v>
      </c>
      <c r="G34" s="103">
        <f t="shared" si="9"/>
        <v>0</v>
      </c>
      <c r="H34" s="103">
        <f t="shared" si="10"/>
        <v>0</v>
      </c>
      <c r="I34" s="103">
        <f t="shared" si="0"/>
        <v>27.107924413934107</v>
      </c>
      <c r="N34" s="103">
        <v>39</v>
      </c>
      <c r="O34" s="103">
        <f>felv!G42</f>
        <v>23.5</v>
      </c>
      <c r="P34" s="104">
        <f t="shared" si="11"/>
        <v>39</v>
      </c>
      <c r="Q34" s="103">
        <f t="shared" si="12"/>
        <v>3.6635616461296463</v>
      </c>
      <c r="R34" s="103">
        <f t="shared" si="13"/>
        <v>13.421683934992164</v>
      </c>
      <c r="S34" s="103">
        <f t="shared" si="14"/>
        <v>552.25</v>
      </c>
      <c r="T34" s="103">
        <f t="shared" si="15"/>
        <v>86.093698684046686</v>
      </c>
      <c r="U34" s="103">
        <f t="shared" si="1"/>
        <v>23.769418682020213</v>
      </c>
      <c r="Y34" s="103">
        <v>39</v>
      </c>
      <c r="Z34" s="103">
        <f>felv!I42</f>
        <v>0</v>
      </c>
      <c r="AA34" s="104">
        <f t="shared" si="16"/>
        <v>0</v>
      </c>
      <c r="AB34" s="103">
        <f t="shared" si="17"/>
        <v>0</v>
      </c>
      <c r="AC34" s="103">
        <f t="shared" si="18"/>
        <v>0</v>
      </c>
      <c r="AD34" s="103">
        <f t="shared" si="19"/>
        <v>0</v>
      </c>
      <c r="AE34" s="103">
        <f t="shared" si="20"/>
        <v>0</v>
      </c>
      <c r="AF34" s="103">
        <f t="shared" si="2"/>
        <v>23.037016060938377</v>
      </c>
      <c r="AK34" s="103">
        <v>39</v>
      </c>
      <c r="AL34" s="103">
        <f>felv!K42</f>
        <v>0</v>
      </c>
      <c r="AM34" s="104">
        <f t="shared" si="21"/>
        <v>0</v>
      </c>
      <c r="AN34" s="103">
        <f t="shared" si="22"/>
        <v>0</v>
      </c>
      <c r="AO34" s="103">
        <f t="shared" si="23"/>
        <v>0</v>
      </c>
      <c r="AP34" s="103">
        <f t="shared" si="24"/>
        <v>0</v>
      </c>
      <c r="AQ34" s="103">
        <f t="shared" si="25"/>
        <v>0</v>
      </c>
      <c r="AR34" s="103" t="e">
        <f t="shared" si="3"/>
        <v>#DIV/0!</v>
      </c>
      <c r="AW34" s="103">
        <v>39</v>
      </c>
      <c r="AX34" s="103">
        <f>felv!M42</f>
        <v>0</v>
      </c>
      <c r="AY34" s="104">
        <f t="shared" si="26"/>
        <v>0</v>
      </c>
      <c r="AZ34" s="103">
        <f t="shared" si="27"/>
        <v>0</v>
      </c>
      <c r="BA34" s="103">
        <f t="shared" si="28"/>
        <v>0</v>
      </c>
      <c r="BB34" s="103">
        <f t="shared" si="29"/>
        <v>0</v>
      </c>
      <c r="BC34" s="103">
        <f t="shared" si="30"/>
        <v>0</v>
      </c>
      <c r="BD34" s="103" t="e">
        <f t="shared" si="4"/>
        <v>#DIV/0!</v>
      </c>
      <c r="BI34" s="103">
        <v>39</v>
      </c>
      <c r="BJ34" s="103">
        <f>felv!O42</f>
        <v>0</v>
      </c>
      <c r="BK34" s="104">
        <f t="shared" si="31"/>
        <v>0</v>
      </c>
      <c r="BL34" s="103">
        <f t="shared" si="32"/>
        <v>0</v>
      </c>
      <c r="BM34" s="103">
        <f t="shared" si="33"/>
        <v>0</v>
      </c>
      <c r="BN34" s="103">
        <f t="shared" si="34"/>
        <v>0</v>
      </c>
      <c r="BO34" s="103">
        <f t="shared" si="35"/>
        <v>0</v>
      </c>
      <c r="BP34" s="103" t="e">
        <f t="shared" si="5"/>
        <v>#DIV/0!</v>
      </c>
      <c r="BV34" s="104"/>
      <c r="CB34" s="107"/>
      <c r="CC34" s="107"/>
      <c r="CD34" s="107"/>
      <c r="CE34" s="107"/>
      <c r="CK34" s="104"/>
      <c r="CQ34" s="107"/>
      <c r="CR34" s="107"/>
      <c r="CS34" s="107"/>
      <c r="CT34" s="107"/>
      <c r="CZ34" s="104"/>
      <c r="DF34" s="107"/>
      <c r="DG34" s="107"/>
      <c r="DH34" s="107"/>
      <c r="DI34" s="107"/>
      <c r="DO34" s="104"/>
      <c r="DU34" s="107"/>
      <c r="DV34" s="107"/>
      <c r="DW34" s="107"/>
      <c r="DX34" s="107"/>
      <c r="ED34" s="104"/>
      <c r="EJ34" s="107"/>
      <c r="EK34" s="107"/>
      <c r="EL34" s="107"/>
      <c r="EM34" s="107"/>
      <c r="ES34" s="104"/>
      <c r="EY34" s="107"/>
      <c r="EZ34" s="107"/>
      <c r="FA34" s="107"/>
      <c r="FB34" s="107"/>
    </row>
    <row r="35" spans="2:158" x14ac:dyDescent="0.2">
      <c r="B35" s="103">
        <v>40</v>
      </c>
      <c r="C35" s="103">
        <f>felv!E43</f>
        <v>0</v>
      </c>
      <c r="D35" s="104">
        <f t="shared" si="6"/>
        <v>0</v>
      </c>
      <c r="E35" s="103">
        <f t="shared" si="7"/>
        <v>0</v>
      </c>
      <c r="F35" s="103">
        <f t="shared" si="8"/>
        <v>0</v>
      </c>
      <c r="G35" s="103">
        <f t="shared" si="9"/>
        <v>0</v>
      </c>
      <c r="H35" s="103">
        <f t="shared" si="10"/>
        <v>0</v>
      </c>
      <c r="I35" s="103">
        <f t="shared" si="0"/>
        <v>27.454375376627269</v>
      </c>
      <c r="N35" s="103">
        <v>40</v>
      </c>
      <c r="O35" s="103">
        <f>felv!G43</f>
        <v>0</v>
      </c>
      <c r="P35" s="104">
        <f t="shared" si="11"/>
        <v>0</v>
      </c>
      <c r="Q35" s="103">
        <f t="shared" si="12"/>
        <v>0</v>
      </c>
      <c r="R35" s="103">
        <f t="shared" si="13"/>
        <v>0</v>
      </c>
      <c r="S35" s="103">
        <f t="shared" si="14"/>
        <v>0</v>
      </c>
      <c r="T35" s="103">
        <f t="shared" si="15"/>
        <v>0</v>
      </c>
      <c r="U35" s="103">
        <f t="shared" si="1"/>
        <v>24.059983516679598</v>
      </c>
      <c r="Y35" s="103">
        <v>40</v>
      </c>
      <c r="Z35" s="103">
        <f>felv!I43</f>
        <v>0</v>
      </c>
      <c r="AA35" s="104">
        <f t="shared" si="16"/>
        <v>0</v>
      </c>
      <c r="AB35" s="103">
        <f t="shared" si="17"/>
        <v>0</v>
      </c>
      <c r="AC35" s="103">
        <f t="shared" si="18"/>
        <v>0</v>
      </c>
      <c r="AD35" s="103">
        <f t="shared" si="19"/>
        <v>0</v>
      </c>
      <c r="AE35" s="103">
        <f t="shared" si="20"/>
        <v>0</v>
      </c>
      <c r="AF35" s="103">
        <f t="shared" si="2"/>
        <v>23.337519332540175</v>
      </c>
      <c r="AK35" s="103">
        <v>40</v>
      </c>
      <c r="AL35" s="103">
        <f>felv!K43</f>
        <v>0</v>
      </c>
      <c r="AM35" s="104">
        <f t="shared" si="21"/>
        <v>0</v>
      </c>
      <c r="AN35" s="103">
        <f t="shared" si="22"/>
        <v>0</v>
      </c>
      <c r="AO35" s="103">
        <f t="shared" si="23"/>
        <v>0</v>
      </c>
      <c r="AP35" s="103">
        <f t="shared" si="24"/>
        <v>0</v>
      </c>
      <c r="AQ35" s="103">
        <f t="shared" si="25"/>
        <v>0</v>
      </c>
      <c r="AR35" s="103" t="e">
        <f t="shared" si="3"/>
        <v>#DIV/0!</v>
      </c>
      <c r="AW35" s="103">
        <v>40</v>
      </c>
      <c r="AX35" s="103">
        <f>felv!M43</f>
        <v>0</v>
      </c>
      <c r="AY35" s="104">
        <f t="shared" si="26"/>
        <v>0</v>
      </c>
      <c r="AZ35" s="103">
        <f t="shared" si="27"/>
        <v>0</v>
      </c>
      <c r="BA35" s="103">
        <f t="shared" si="28"/>
        <v>0</v>
      </c>
      <c r="BB35" s="103">
        <f t="shared" si="29"/>
        <v>0</v>
      </c>
      <c r="BC35" s="103">
        <f t="shared" si="30"/>
        <v>0</v>
      </c>
      <c r="BD35" s="103" t="e">
        <f t="shared" si="4"/>
        <v>#DIV/0!</v>
      </c>
      <c r="BI35" s="103">
        <v>40</v>
      </c>
      <c r="BJ35" s="103">
        <f>felv!O43</f>
        <v>0</v>
      </c>
      <c r="BK35" s="104">
        <f t="shared" si="31"/>
        <v>0</v>
      </c>
      <c r="BL35" s="103">
        <f t="shared" si="32"/>
        <v>0</v>
      </c>
      <c r="BM35" s="103">
        <f t="shared" si="33"/>
        <v>0</v>
      </c>
      <c r="BN35" s="103">
        <f t="shared" si="34"/>
        <v>0</v>
      </c>
      <c r="BO35" s="103">
        <f t="shared" si="35"/>
        <v>0</v>
      </c>
      <c r="BP35" s="103" t="e">
        <f t="shared" si="5"/>
        <v>#DIV/0!</v>
      </c>
      <c r="BV35" s="104"/>
      <c r="CB35" s="107"/>
      <c r="CC35" s="107"/>
      <c r="CD35" s="107"/>
      <c r="CE35" s="107"/>
      <c r="CK35" s="104"/>
      <c r="CQ35" s="107"/>
      <c r="CR35" s="107"/>
      <c r="CS35" s="107"/>
      <c r="CT35" s="107"/>
      <c r="CZ35" s="104"/>
      <c r="DF35" s="107"/>
      <c r="DG35" s="107"/>
      <c r="DH35" s="107"/>
      <c r="DI35" s="107"/>
      <c r="DO35" s="104"/>
      <c r="DU35" s="107"/>
      <c r="DV35" s="107"/>
      <c r="DW35" s="107"/>
      <c r="DX35" s="107"/>
      <c r="ED35" s="104"/>
      <c r="EJ35" s="107"/>
      <c r="EK35" s="107"/>
      <c r="EL35" s="107"/>
      <c r="EM35" s="107"/>
      <c r="ES35" s="104"/>
      <c r="EY35" s="107"/>
      <c r="EZ35" s="107"/>
      <c r="FA35" s="107"/>
      <c r="FB35" s="107"/>
    </row>
    <row r="36" spans="2:158" x14ac:dyDescent="0.2">
      <c r="B36" s="103">
        <v>41</v>
      </c>
      <c r="C36" s="103">
        <f>felv!E44</f>
        <v>0</v>
      </c>
      <c r="D36" s="104">
        <f t="shared" si="6"/>
        <v>0</v>
      </c>
      <c r="E36" s="103">
        <f t="shared" si="7"/>
        <v>0</v>
      </c>
      <c r="F36" s="103">
        <f t="shared" si="8"/>
        <v>0</v>
      </c>
      <c r="G36" s="103">
        <f t="shared" si="9"/>
        <v>0</v>
      </c>
      <c r="H36" s="103">
        <f t="shared" si="10"/>
        <v>0</v>
      </c>
      <c r="I36" s="103">
        <f t="shared" si="0"/>
        <v>27.79227111423031</v>
      </c>
      <c r="N36" s="103">
        <v>41</v>
      </c>
      <c r="O36" s="103">
        <f>felv!G44</f>
        <v>0</v>
      </c>
      <c r="P36" s="104">
        <f t="shared" si="11"/>
        <v>0</v>
      </c>
      <c r="Q36" s="103">
        <f t="shared" si="12"/>
        <v>0</v>
      </c>
      <c r="R36" s="103">
        <f t="shared" si="13"/>
        <v>0</v>
      </c>
      <c r="S36" s="103">
        <f t="shared" si="14"/>
        <v>0</v>
      </c>
      <c r="T36" s="103">
        <f t="shared" si="15"/>
        <v>0</v>
      </c>
      <c r="U36" s="103">
        <f t="shared" si="1"/>
        <v>24.343373172651464</v>
      </c>
      <c r="Y36" s="103">
        <v>41</v>
      </c>
      <c r="Z36" s="103">
        <f>felv!I44</f>
        <v>23</v>
      </c>
      <c r="AA36" s="104">
        <f t="shared" si="16"/>
        <v>41</v>
      </c>
      <c r="AB36" s="103">
        <f t="shared" si="17"/>
        <v>3.713572066704308</v>
      </c>
      <c r="AC36" s="103">
        <f t="shared" si="18"/>
        <v>13.790617494606504</v>
      </c>
      <c r="AD36" s="103">
        <f t="shared" si="19"/>
        <v>529</v>
      </c>
      <c r="AE36" s="103">
        <f t="shared" si="20"/>
        <v>85.412157534199082</v>
      </c>
      <c r="AF36" s="103">
        <f t="shared" si="2"/>
        <v>23.630602006696122</v>
      </c>
      <c r="AK36" s="103">
        <v>41</v>
      </c>
      <c r="AL36" s="103">
        <f>felv!K44</f>
        <v>0</v>
      </c>
      <c r="AM36" s="104">
        <f t="shared" si="21"/>
        <v>0</v>
      </c>
      <c r="AN36" s="103">
        <f t="shared" si="22"/>
        <v>0</v>
      </c>
      <c r="AO36" s="103">
        <f t="shared" si="23"/>
        <v>0</v>
      </c>
      <c r="AP36" s="103">
        <f t="shared" si="24"/>
        <v>0</v>
      </c>
      <c r="AQ36" s="103">
        <f t="shared" si="25"/>
        <v>0</v>
      </c>
      <c r="AR36" s="103" t="e">
        <f t="shared" si="3"/>
        <v>#DIV/0!</v>
      </c>
      <c r="AW36" s="103">
        <v>41</v>
      </c>
      <c r="AX36" s="103">
        <f>felv!M44</f>
        <v>0</v>
      </c>
      <c r="AY36" s="104">
        <f t="shared" si="26"/>
        <v>0</v>
      </c>
      <c r="AZ36" s="103">
        <f t="shared" si="27"/>
        <v>0</v>
      </c>
      <c r="BA36" s="103">
        <f t="shared" si="28"/>
        <v>0</v>
      </c>
      <c r="BB36" s="103">
        <f t="shared" si="29"/>
        <v>0</v>
      </c>
      <c r="BC36" s="103">
        <f t="shared" si="30"/>
        <v>0</v>
      </c>
      <c r="BD36" s="103" t="e">
        <f t="shared" si="4"/>
        <v>#DIV/0!</v>
      </c>
      <c r="BI36" s="103">
        <v>41</v>
      </c>
      <c r="BJ36" s="103">
        <f>felv!O44</f>
        <v>0</v>
      </c>
      <c r="BK36" s="104">
        <f t="shared" si="31"/>
        <v>0</v>
      </c>
      <c r="BL36" s="103">
        <f t="shared" si="32"/>
        <v>0</v>
      </c>
      <c r="BM36" s="103">
        <f t="shared" si="33"/>
        <v>0</v>
      </c>
      <c r="BN36" s="103">
        <f t="shared" si="34"/>
        <v>0</v>
      </c>
      <c r="BO36" s="103">
        <f t="shared" si="35"/>
        <v>0</v>
      </c>
      <c r="BP36" s="103" t="e">
        <f t="shared" si="5"/>
        <v>#DIV/0!</v>
      </c>
      <c r="BV36" s="104"/>
      <c r="CB36" s="107"/>
      <c r="CC36" s="107"/>
      <c r="CD36" s="107"/>
      <c r="CE36" s="107"/>
      <c r="CK36" s="104"/>
      <c r="CQ36" s="107"/>
      <c r="CR36" s="107"/>
      <c r="CS36" s="107"/>
      <c r="CT36" s="107"/>
      <c r="CZ36" s="104"/>
      <c r="DF36" s="107"/>
      <c r="DG36" s="107"/>
      <c r="DH36" s="107"/>
      <c r="DI36" s="107"/>
      <c r="DO36" s="104"/>
      <c r="DU36" s="107"/>
      <c r="DV36" s="107"/>
      <c r="DW36" s="107"/>
      <c r="DX36" s="107"/>
      <c r="ED36" s="104"/>
      <c r="EJ36" s="107"/>
      <c r="EK36" s="107"/>
      <c r="EL36" s="107"/>
      <c r="EM36" s="107"/>
      <c r="ES36" s="104"/>
      <c r="EY36" s="107"/>
      <c r="EZ36" s="107"/>
      <c r="FA36" s="107"/>
      <c r="FB36" s="107"/>
    </row>
    <row r="37" spans="2:158" x14ac:dyDescent="0.2">
      <c r="B37" s="103">
        <v>42</v>
      </c>
      <c r="C37" s="103">
        <f>felv!E45</f>
        <v>0</v>
      </c>
      <c r="D37" s="104">
        <f t="shared" si="6"/>
        <v>0</v>
      </c>
      <c r="E37" s="103">
        <f t="shared" si="7"/>
        <v>0</v>
      </c>
      <c r="F37" s="103">
        <f t="shared" si="8"/>
        <v>0</v>
      </c>
      <c r="G37" s="103">
        <f t="shared" si="9"/>
        <v>0</v>
      </c>
      <c r="H37" s="103">
        <f t="shared" si="10"/>
        <v>0</v>
      </c>
      <c r="I37" s="103">
        <f t="shared" si="0"/>
        <v>28.122023988108417</v>
      </c>
      <c r="N37" s="103">
        <v>42</v>
      </c>
      <c r="O37" s="103">
        <f>felv!G45</f>
        <v>0</v>
      </c>
      <c r="P37" s="104">
        <f t="shared" si="11"/>
        <v>0</v>
      </c>
      <c r="Q37" s="103">
        <f t="shared" si="12"/>
        <v>0</v>
      </c>
      <c r="R37" s="103">
        <f t="shared" si="13"/>
        <v>0</v>
      </c>
      <c r="S37" s="103">
        <f t="shared" si="14"/>
        <v>0</v>
      </c>
      <c r="T37" s="103">
        <f t="shared" si="15"/>
        <v>0</v>
      </c>
      <c r="U37" s="103">
        <f t="shared" si="1"/>
        <v>24.619933493142501</v>
      </c>
      <c r="Y37" s="103">
        <v>42</v>
      </c>
      <c r="Z37" s="103">
        <f>felv!I45</f>
        <v>0</v>
      </c>
      <c r="AA37" s="104">
        <f t="shared" si="16"/>
        <v>0</v>
      </c>
      <c r="AB37" s="103">
        <f t="shared" si="17"/>
        <v>0</v>
      </c>
      <c r="AC37" s="103">
        <f t="shared" si="18"/>
        <v>0</v>
      </c>
      <c r="AD37" s="103">
        <f t="shared" si="19"/>
        <v>0</v>
      </c>
      <c r="AE37" s="103">
        <f t="shared" si="20"/>
        <v>0</v>
      </c>
      <c r="AF37" s="103">
        <f t="shared" si="2"/>
        <v>23.916621755783176</v>
      </c>
      <c r="AK37" s="103">
        <v>42</v>
      </c>
      <c r="AL37" s="103">
        <f>felv!K45</f>
        <v>0</v>
      </c>
      <c r="AM37" s="104">
        <f t="shared" si="21"/>
        <v>0</v>
      </c>
      <c r="AN37" s="103">
        <f t="shared" si="22"/>
        <v>0</v>
      </c>
      <c r="AO37" s="103">
        <f t="shared" si="23"/>
        <v>0</v>
      </c>
      <c r="AP37" s="103">
        <f t="shared" si="24"/>
        <v>0</v>
      </c>
      <c r="AQ37" s="103">
        <f t="shared" si="25"/>
        <v>0</v>
      </c>
      <c r="AR37" s="103" t="e">
        <f t="shared" si="3"/>
        <v>#DIV/0!</v>
      </c>
      <c r="AW37" s="103">
        <v>42</v>
      </c>
      <c r="AX37" s="103">
        <f>felv!M45</f>
        <v>0</v>
      </c>
      <c r="AY37" s="104">
        <f t="shared" si="26"/>
        <v>0</v>
      </c>
      <c r="AZ37" s="103">
        <f t="shared" si="27"/>
        <v>0</v>
      </c>
      <c r="BA37" s="103">
        <f t="shared" si="28"/>
        <v>0</v>
      </c>
      <c r="BB37" s="103">
        <f t="shared" si="29"/>
        <v>0</v>
      </c>
      <c r="BC37" s="103">
        <f t="shared" si="30"/>
        <v>0</v>
      </c>
      <c r="BD37" s="103" t="e">
        <f t="shared" si="4"/>
        <v>#DIV/0!</v>
      </c>
      <c r="BI37" s="103">
        <v>42</v>
      </c>
      <c r="BJ37" s="103">
        <f>felv!O45</f>
        <v>0</v>
      </c>
      <c r="BK37" s="104">
        <f t="shared" si="31"/>
        <v>0</v>
      </c>
      <c r="BL37" s="103">
        <f t="shared" si="32"/>
        <v>0</v>
      </c>
      <c r="BM37" s="103">
        <f t="shared" si="33"/>
        <v>0</v>
      </c>
      <c r="BN37" s="103">
        <f t="shared" si="34"/>
        <v>0</v>
      </c>
      <c r="BO37" s="103">
        <f t="shared" si="35"/>
        <v>0</v>
      </c>
      <c r="BP37" s="103" t="e">
        <f t="shared" si="5"/>
        <v>#DIV/0!</v>
      </c>
      <c r="BV37" s="104"/>
      <c r="CB37" s="107"/>
      <c r="CC37" s="107"/>
      <c r="CD37" s="107"/>
      <c r="CE37" s="107"/>
      <c r="CK37" s="104"/>
      <c r="CQ37" s="107"/>
      <c r="CR37" s="107"/>
      <c r="CS37" s="107"/>
      <c r="CT37" s="107"/>
      <c r="CZ37" s="104"/>
      <c r="DF37" s="107"/>
      <c r="DG37" s="107"/>
      <c r="DH37" s="107"/>
      <c r="DI37" s="107"/>
      <c r="DO37" s="104"/>
      <c r="DU37" s="107"/>
      <c r="DV37" s="107"/>
      <c r="DW37" s="107"/>
      <c r="DX37" s="107"/>
      <c r="ED37" s="104"/>
      <c r="EJ37" s="107"/>
      <c r="EK37" s="107"/>
      <c r="EL37" s="107"/>
      <c r="EM37" s="107"/>
      <c r="ES37" s="104"/>
      <c r="EY37" s="107"/>
      <c r="EZ37" s="107"/>
      <c r="FA37" s="107"/>
      <c r="FB37" s="107"/>
    </row>
    <row r="38" spans="2:158" x14ac:dyDescent="0.2">
      <c r="B38" s="103">
        <v>43</v>
      </c>
      <c r="C38" s="103">
        <f>felv!E46</f>
        <v>28</v>
      </c>
      <c r="D38" s="104">
        <f t="shared" si="6"/>
        <v>43</v>
      </c>
      <c r="E38" s="103">
        <f t="shared" si="7"/>
        <v>3.7612001156935624</v>
      </c>
      <c r="F38" s="103">
        <f t="shared" si="8"/>
        <v>14.146626310293268</v>
      </c>
      <c r="G38" s="103">
        <f t="shared" si="9"/>
        <v>784</v>
      </c>
      <c r="H38" s="103">
        <f t="shared" si="10"/>
        <v>105.31360323941975</v>
      </c>
      <c r="I38" s="103">
        <f t="shared" si="0"/>
        <v>28.44401724619258</v>
      </c>
      <c r="N38" s="103">
        <v>43</v>
      </c>
      <c r="O38" s="103">
        <f>felv!G46</f>
        <v>24</v>
      </c>
      <c r="P38" s="104">
        <f t="shared" si="11"/>
        <v>43</v>
      </c>
      <c r="Q38" s="103">
        <f t="shared" si="12"/>
        <v>3.7612001156935624</v>
      </c>
      <c r="R38" s="103">
        <f t="shared" si="13"/>
        <v>14.146626310293268</v>
      </c>
      <c r="S38" s="103">
        <f t="shared" si="14"/>
        <v>576</v>
      </c>
      <c r="T38" s="103">
        <f t="shared" si="15"/>
        <v>90.268802776645501</v>
      </c>
      <c r="U38" s="103">
        <f t="shared" si="1"/>
        <v>24.889985904223611</v>
      </c>
      <c r="Y38" s="103">
        <v>43</v>
      </c>
      <c r="Z38" s="103">
        <f>felv!I46</f>
        <v>0</v>
      </c>
      <c r="AA38" s="104">
        <f t="shared" si="16"/>
        <v>0</v>
      </c>
      <c r="AB38" s="103">
        <f t="shared" si="17"/>
        <v>0</v>
      </c>
      <c r="AC38" s="103">
        <f t="shared" si="18"/>
        <v>0</v>
      </c>
      <c r="AD38" s="103">
        <f t="shared" si="19"/>
        <v>0</v>
      </c>
      <c r="AE38" s="103">
        <f t="shared" si="20"/>
        <v>0</v>
      </c>
      <c r="AF38" s="103">
        <f t="shared" si="2"/>
        <v>24.195910999882379</v>
      </c>
      <c r="AK38" s="103">
        <v>43</v>
      </c>
      <c r="AL38" s="103">
        <f>felv!K46</f>
        <v>0</v>
      </c>
      <c r="AM38" s="104">
        <f t="shared" si="21"/>
        <v>0</v>
      </c>
      <c r="AN38" s="103">
        <f t="shared" si="22"/>
        <v>0</v>
      </c>
      <c r="AO38" s="103">
        <f t="shared" si="23"/>
        <v>0</v>
      </c>
      <c r="AP38" s="103">
        <f t="shared" si="24"/>
        <v>0</v>
      </c>
      <c r="AQ38" s="103">
        <f t="shared" si="25"/>
        <v>0</v>
      </c>
      <c r="AR38" s="103" t="e">
        <f t="shared" si="3"/>
        <v>#DIV/0!</v>
      </c>
      <c r="AW38" s="103">
        <v>43</v>
      </c>
      <c r="AX38" s="103">
        <f>felv!M46</f>
        <v>0</v>
      </c>
      <c r="AY38" s="104">
        <f t="shared" si="26"/>
        <v>0</v>
      </c>
      <c r="AZ38" s="103">
        <f t="shared" si="27"/>
        <v>0</v>
      </c>
      <c r="BA38" s="103">
        <f t="shared" si="28"/>
        <v>0</v>
      </c>
      <c r="BB38" s="103">
        <f t="shared" si="29"/>
        <v>0</v>
      </c>
      <c r="BC38" s="103">
        <f t="shared" si="30"/>
        <v>0</v>
      </c>
      <c r="BD38" s="103" t="e">
        <f t="shared" si="4"/>
        <v>#DIV/0!</v>
      </c>
      <c r="BI38" s="103">
        <v>43</v>
      </c>
      <c r="BJ38" s="103">
        <f>felv!O46</f>
        <v>0</v>
      </c>
      <c r="BK38" s="104">
        <f t="shared" si="31"/>
        <v>0</v>
      </c>
      <c r="BL38" s="103">
        <f t="shared" si="32"/>
        <v>0</v>
      </c>
      <c r="BM38" s="103">
        <f t="shared" si="33"/>
        <v>0</v>
      </c>
      <c r="BN38" s="103">
        <f t="shared" si="34"/>
        <v>0</v>
      </c>
      <c r="BO38" s="103">
        <f t="shared" si="35"/>
        <v>0</v>
      </c>
      <c r="BP38" s="103" t="e">
        <f t="shared" si="5"/>
        <v>#DIV/0!</v>
      </c>
      <c r="BV38" s="104"/>
      <c r="CB38" s="107"/>
      <c r="CC38" s="107"/>
      <c r="CD38" s="107"/>
      <c r="CE38" s="107"/>
      <c r="CK38" s="104"/>
      <c r="CQ38" s="107"/>
      <c r="CR38" s="107"/>
      <c r="CS38" s="107"/>
      <c r="CT38" s="107"/>
      <c r="CZ38" s="104"/>
      <c r="DF38" s="107"/>
      <c r="DG38" s="107"/>
      <c r="DH38" s="107"/>
      <c r="DI38" s="107"/>
      <c r="DO38" s="104"/>
      <c r="DU38" s="107"/>
      <c r="DV38" s="107"/>
      <c r="DW38" s="107"/>
      <c r="DX38" s="107"/>
      <c r="ED38" s="104"/>
      <c r="EJ38" s="107"/>
      <c r="EK38" s="107"/>
      <c r="EL38" s="107"/>
      <c r="EM38" s="107"/>
      <c r="ES38" s="104"/>
      <c r="EY38" s="107"/>
      <c r="EZ38" s="107"/>
      <c r="FA38" s="107"/>
      <c r="FB38" s="107"/>
    </row>
    <row r="39" spans="2:158" x14ac:dyDescent="0.2">
      <c r="B39" s="103">
        <v>44</v>
      </c>
      <c r="C39" s="103">
        <f>felv!E47</f>
        <v>0</v>
      </c>
      <c r="D39" s="104">
        <f t="shared" si="6"/>
        <v>0</v>
      </c>
      <c r="E39" s="103">
        <f t="shared" si="7"/>
        <v>0</v>
      </c>
      <c r="F39" s="103">
        <f t="shared" si="8"/>
        <v>0</v>
      </c>
      <c r="G39" s="103">
        <f t="shared" si="9"/>
        <v>0</v>
      </c>
      <c r="H39" s="103">
        <f t="shared" si="10"/>
        <v>0</v>
      </c>
      <c r="I39" s="103">
        <f t="shared" si="0"/>
        <v>28.758607700695634</v>
      </c>
      <c r="N39" s="103">
        <v>44</v>
      </c>
      <c r="O39" s="103">
        <f>felv!G47</f>
        <v>0</v>
      </c>
      <c r="P39" s="104">
        <f t="shared" si="11"/>
        <v>0</v>
      </c>
      <c r="Q39" s="103">
        <f t="shared" si="12"/>
        <v>0</v>
      </c>
      <c r="R39" s="103">
        <f t="shared" si="13"/>
        <v>0</v>
      </c>
      <c r="S39" s="103">
        <f t="shared" si="14"/>
        <v>0</v>
      </c>
      <c r="T39" s="103">
        <f t="shared" si="15"/>
        <v>0</v>
      </c>
      <c r="U39" s="103">
        <f t="shared" si="1"/>
        <v>25.153829660602657</v>
      </c>
      <c r="Y39" s="103">
        <v>44</v>
      </c>
      <c r="Z39" s="103">
        <f>felv!I47</f>
        <v>26</v>
      </c>
      <c r="AA39" s="104">
        <f t="shared" si="16"/>
        <v>44</v>
      </c>
      <c r="AB39" s="103">
        <f t="shared" si="17"/>
        <v>3.784189633918261</v>
      </c>
      <c r="AC39" s="103">
        <f t="shared" si="18"/>
        <v>14.320091185454423</v>
      </c>
      <c r="AD39" s="103">
        <f t="shared" si="19"/>
        <v>676</v>
      </c>
      <c r="AE39" s="103">
        <f t="shared" si="20"/>
        <v>98.38893048187478</v>
      </c>
      <c r="AF39" s="103">
        <f t="shared" si="2"/>
        <v>24.468779229365666</v>
      </c>
      <c r="AK39" s="103">
        <v>44</v>
      </c>
      <c r="AL39" s="103">
        <f>felv!K47</f>
        <v>0</v>
      </c>
      <c r="AM39" s="104">
        <f t="shared" si="21"/>
        <v>0</v>
      </c>
      <c r="AN39" s="103">
        <f t="shared" si="22"/>
        <v>0</v>
      </c>
      <c r="AO39" s="103">
        <f t="shared" si="23"/>
        <v>0</v>
      </c>
      <c r="AP39" s="103">
        <f t="shared" si="24"/>
        <v>0</v>
      </c>
      <c r="AQ39" s="103">
        <f t="shared" si="25"/>
        <v>0</v>
      </c>
      <c r="AR39" s="103" t="e">
        <f t="shared" si="3"/>
        <v>#DIV/0!</v>
      </c>
      <c r="AW39" s="103">
        <v>44</v>
      </c>
      <c r="AX39" s="103">
        <f>felv!M47</f>
        <v>0</v>
      </c>
      <c r="AY39" s="104">
        <f t="shared" si="26"/>
        <v>0</v>
      </c>
      <c r="AZ39" s="103">
        <f t="shared" si="27"/>
        <v>0</v>
      </c>
      <c r="BA39" s="103">
        <f t="shared" si="28"/>
        <v>0</v>
      </c>
      <c r="BB39" s="103">
        <f t="shared" si="29"/>
        <v>0</v>
      </c>
      <c r="BC39" s="103">
        <f t="shared" si="30"/>
        <v>0</v>
      </c>
      <c r="BD39" s="103" t="e">
        <f t="shared" si="4"/>
        <v>#DIV/0!</v>
      </c>
      <c r="BI39" s="103">
        <v>44</v>
      </c>
      <c r="BJ39" s="103">
        <f>felv!O47</f>
        <v>0</v>
      </c>
      <c r="BK39" s="104">
        <f t="shared" si="31"/>
        <v>0</v>
      </c>
      <c r="BL39" s="103">
        <f t="shared" si="32"/>
        <v>0</v>
      </c>
      <c r="BM39" s="103">
        <f t="shared" si="33"/>
        <v>0</v>
      </c>
      <c r="BN39" s="103">
        <f t="shared" si="34"/>
        <v>0</v>
      </c>
      <c r="BO39" s="103">
        <f t="shared" si="35"/>
        <v>0</v>
      </c>
      <c r="BP39" s="103" t="e">
        <f t="shared" si="5"/>
        <v>#DIV/0!</v>
      </c>
      <c r="BV39" s="104"/>
      <c r="CB39" s="107"/>
      <c r="CC39" s="107"/>
      <c r="CD39" s="107"/>
      <c r="CE39" s="107"/>
      <c r="CK39" s="104"/>
      <c r="CQ39" s="107"/>
      <c r="CR39" s="107"/>
      <c r="CS39" s="107"/>
      <c r="CT39" s="107"/>
      <c r="CZ39" s="104"/>
      <c r="DF39" s="107"/>
      <c r="DG39" s="107"/>
      <c r="DH39" s="107"/>
      <c r="DI39" s="107"/>
      <c r="DO39" s="104"/>
      <c r="DU39" s="107"/>
      <c r="DV39" s="107"/>
      <c r="DW39" s="107"/>
      <c r="DX39" s="107"/>
      <c r="ED39" s="104"/>
      <c r="EJ39" s="107"/>
      <c r="EK39" s="107"/>
      <c r="EL39" s="107"/>
      <c r="EM39" s="107"/>
      <c r="ES39" s="104"/>
      <c r="EY39" s="107"/>
      <c r="EZ39" s="107"/>
      <c r="FA39" s="107"/>
      <c r="FB39" s="107"/>
    </row>
    <row r="40" spans="2:158" x14ac:dyDescent="0.2">
      <c r="B40" s="103">
        <v>45</v>
      </c>
      <c r="C40" s="103">
        <f>felv!E48</f>
        <v>0</v>
      </c>
      <c r="D40" s="104">
        <f t="shared" si="6"/>
        <v>0</v>
      </c>
      <c r="E40" s="103">
        <f t="shared" si="7"/>
        <v>0</v>
      </c>
      <c r="F40" s="103">
        <f t="shared" si="8"/>
        <v>0</v>
      </c>
      <c r="G40" s="103">
        <f t="shared" si="9"/>
        <v>0</v>
      </c>
      <c r="H40" s="103">
        <f t="shared" si="10"/>
        <v>0</v>
      </c>
      <c r="I40" s="103">
        <f t="shared" si="0"/>
        <v>29.066128104880768</v>
      </c>
      <c r="N40" s="103">
        <v>45</v>
      </c>
      <c r="O40" s="103">
        <f>felv!G48</f>
        <v>0</v>
      </c>
      <c r="P40" s="104">
        <f t="shared" si="11"/>
        <v>0</v>
      </c>
      <c r="Q40" s="103">
        <f t="shared" si="12"/>
        <v>0</v>
      </c>
      <c r="R40" s="103">
        <f t="shared" si="13"/>
        <v>0</v>
      </c>
      <c r="S40" s="103">
        <f t="shared" si="14"/>
        <v>0</v>
      </c>
      <c r="T40" s="103">
        <f t="shared" si="15"/>
        <v>0</v>
      </c>
      <c r="U40" s="103">
        <f t="shared" si="1"/>
        <v>25.411743838995573</v>
      </c>
      <c r="Y40" s="103">
        <v>45</v>
      </c>
      <c r="Z40" s="103">
        <f>felv!I48</f>
        <v>0</v>
      </c>
      <c r="AA40" s="104">
        <f t="shared" si="16"/>
        <v>0</v>
      </c>
      <c r="AB40" s="103">
        <f t="shared" si="17"/>
        <v>0</v>
      </c>
      <c r="AC40" s="103">
        <f t="shared" si="18"/>
        <v>0</v>
      </c>
      <c r="AD40" s="103">
        <f t="shared" si="19"/>
        <v>0</v>
      </c>
      <c r="AE40" s="103">
        <f t="shared" si="20"/>
        <v>0</v>
      </c>
      <c r="AF40" s="103">
        <f t="shared" si="2"/>
        <v>24.735515066447995</v>
      </c>
      <c r="AK40" s="103">
        <v>45</v>
      </c>
      <c r="AL40" s="103">
        <f>felv!K48</f>
        <v>0</v>
      </c>
      <c r="AM40" s="104">
        <f t="shared" si="21"/>
        <v>0</v>
      </c>
      <c r="AN40" s="103">
        <f t="shared" si="22"/>
        <v>0</v>
      </c>
      <c r="AO40" s="103">
        <f t="shared" si="23"/>
        <v>0</v>
      </c>
      <c r="AP40" s="103">
        <f t="shared" si="24"/>
        <v>0</v>
      </c>
      <c r="AQ40" s="103">
        <f t="shared" si="25"/>
        <v>0</v>
      </c>
      <c r="AR40" s="103" t="e">
        <f t="shared" si="3"/>
        <v>#DIV/0!</v>
      </c>
      <c r="AW40" s="103">
        <v>45</v>
      </c>
      <c r="AX40" s="103">
        <f>felv!M48</f>
        <v>0</v>
      </c>
      <c r="AY40" s="104">
        <f t="shared" si="26"/>
        <v>0</v>
      </c>
      <c r="AZ40" s="103">
        <f t="shared" si="27"/>
        <v>0</v>
      </c>
      <c r="BA40" s="103">
        <f t="shared" si="28"/>
        <v>0</v>
      </c>
      <c r="BB40" s="103">
        <f t="shared" si="29"/>
        <v>0</v>
      </c>
      <c r="BC40" s="103">
        <f t="shared" si="30"/>
        <v>0</v>
      </c>
      <c r="BD40" s="103" t="e">
        <f t="shared" si="4"/>
        <v>#DIV/0!</v>
      </c>
      <c r="BI40" s="103">
        <v>45</v>
      </c>
      <c r="BJ40" s="103">
        <f>felv!O48</f>
        <v>0</v>
      </c>
      <c r="BK40" s="104">
        <f t="shared" si="31"/>
        <v>0</v>
      </c>
      <c r="BL40" s="103">
        <f t="shared" si="32"/>
        <v>0</v>
      </c>
      <c r="BM40" s="103">
        <f t="shared" si="33"/>
        <v>0</v>
      </c>
      <c r="BN40" s="103">
        <f t="shared" si="34"/>
        <v>0</v>
      </c>
      <c r="BO40" s="103">
        <f t="shared" si="35"/>
        <v>0</v>
      </c>
      <c r="BP40" s="103" t="e">
        <f t="shared" si="5"/>
        <v>#DIV/0!</v>
      </c>
      <c r="BV40" s="104"/>
      <c r="CB40" s="107"/>
      <c r="CC40" s="107"/>
      <c r="CD40" s="107"/>
      <c r="CE40" s="107"/>
      <c r="CK40" s="104"/>
      <c r="CQ40" s="107"/>
      <c r="CR40" s="107"/>
      <c r="CS40" s="107"/>
      <c r="CT40" s="107"/>
      <c r="CZ40" s="104"/>
      <c r="DF40" s="107"/>
      <c r="DG40" s="107"/>
      <c r="DH40" s="107"/>
      <c r="DI40" s="107"/>
      <c r="DO40" s="104"/>
      <c r="DU40" s="107"/>
      <c r="DV40" s="107"/>
      <c r="DW40" s="107"/>
      <c r="DX40" s="107"/>
      <c r="ED40" s="104"/>
      <c r="EJ40" s="107"/>
      <c r="EK40" s="107"/>
      <c r="EL40" s="107"/>
      <c r="EM40" s="107"/>
      <c r="ES40" s="104"/>
      <c r="EY40" s="107"/>
      <c r="EZ40" s="107"/>
      <c r="FA40" s="107"/>
      <c r="FB40" s="107"/>
    </row>
    <row r="41" spans="2:158" x14ac:dyDescent="0.2">
      <c r="B41" s="103">
        <v>46</v>
      </c>
      <c r="C41" s="103">
        <f>felv!E49</f>
        <v>0</v>
      </c>
      <c r="D41" s="104">
        <f t="shared" si="6"/>
        <v>0</v>
      </c>
      <c r="E41" s="103">
        <f t="shared" si="7"/>
        <v>0</v>
      </c>
      <c r="F41" s="103">
        <f t="shared" si="8"/>
        <v>0</v>
      </c>
      <c r="G41" s="103">
        <f t="shared" si="9"/>
        <v>0</v>
      </c>
      <c r="H41" s="103">
        <f t="shared" si="10"/>
        <v>0</v>
      </c>
      <c r="I41" s="103">
        <f t="shared" si="0"/>
        <v>29.366889268579776</v>
      </c>
      <c r="N41" s="103">
        <v>46</v>
      </c>
      <c r="O41" s="103">
        <f>felv!G49</f>
        <v>0</v>
      </c>
      <c r="P41" s="104">
        <f t="shared" si="11"/>
        <v>0</v>
      </c>
      <c r="Q41" s="103">
        <f t="shared" si="12"/>
        <v>0</v>
      </c>
      <c r="R41" s="103">
        <f t="shared" si="13"/>
        <v>0</v>
      </c>
      <c r="S41" s="103">
        <f t="shared" si="14"/>
        <v>0</v>
      </c>
      <c r="T41" s="103">
        <f t="shared" si="15"/>
        <v>0</v>
      </c>
      <c r="U41" s="103">
        <f t="shared" si="1"/>
        <v>25.663989112389611</v>
      </c>
      <c r="Y41" s="103">
        <v>46</v>
      </c>
      <c r="Z41" s="103">
        <f>felv!I49</f>
        <v>0</v>
      </c>
      <c r="AA41" s="104">
        <f t="shared" si="16"/>
        <v>0</v>
      </c>
      <c r="AB41" s="103">
        <f t="shared" si="17"/>
        <v>0</v>
      </c>
      <c r="AC41" s="103">
        <f t="shared" si="18"/>
        <v>0</v>
      </c>
      <c r="AD41" s="103">
        <f t="shared" si="19"/>
        <v>0</v>
      </c>
      <c r="AE41" s="103">
        <f t="shared" si="20"/>
        <v>0</v>
      </c>
      <c r="AF41" s="103">
        <f t="shared" si="2"/>
        <v>24.996388100137217</v>
      </c>
      <c r="AK41" s="103">
        <v>46</v>
      </c>
      <c r="AL41" s="103">
        <f>felv!K49</f>
        <v>0</v>
      </c>
      <c r="AM41" s="104">
        <f t="shared" si="21"/>
        <v>0</v>
      </c>
      <c r="AN41" s="103">
        <f t="shared" si="22"/>
        <v>0</v>
      </c>
      <c r="AO41" s="103">
        <f t="shared" si="23"/>
        <v>0</v>
      </c>
      <c r="AP41" s="103">
        <f t="shared" si="24"/>
        <v>0</v>
      </c>
      <c r="AQ41" s="103">
        <f t="shared" si="25"/>
        <v>0</v>
      </c>
      <c r="AR41" s="103" t="e">
        <f t="shared" si="3"/>
        <v>#DIV/0!</v>
      </c>
      <c r="AW41" s="103">
        <v>46</v>
      </c>
      <c r="AX41" s="103">
        <f>felv!M49</f>
        <v>0</v>
      </c>
      <c r="AY41" s="104">
        <f t="shared" si="26"/>
        <v>0</v>
      </c>
      <c r="AZ41" s="103">
        <f t="shared" si="27"/>
        <v>0</v>
      </c>
      <c r="BA41" s="103">
        <f t="shared" si="28"/>
        <v>0</v>
      </c>
      <c r="BB41" s="103">
        <f t="shared" si="29"/>
        <v>0</v>
      </c>
      <c r="BC41" s="103">
        <f t="shared" si="30"/>
        <v>0</v>
      </c>
      <c r="BD41" s="103" t="e">
        <f t="shared" si="4"/>
        <v>#DIV/0!</v>
      </c>
      <c r="BI41" s="103">
        <v>46</v>
      </c>
      <c r="BJ41" s="103">
        <f>felv!O49</f>
        <v>0</v>
      </c>
      <c r="BK41" s="104">
        <f t="shared" si="31"/>
        <v>0</v>
      </c>
      <c r="BL41" s="103">
        <f t="shared" si="32"/>
        <v>0</v>
      </c>
      <c r="BM41" s="103">
        <f t="shared" si="33"/>
        <v>0</v>
      </c>
      <c r="BN41" s="103">
        <f t="shared" si="34"/>
        <v>0</v>
      </c>
      <c r="BO41" s="103">
        <f t="shared" si="35"/>
        <v>0</v>
      </c>
      <c r="BP41" s="103" t="e">
        <f t="shared" si="5"/>
        <v>#DIV/0!</v>
      </c>
      <c r="BV41" s="104"/>
      <c r="CB41" s="107"/>
      <c r="CC41" s="107"/>
      <c r="CD41" s="107"/>
      <c r="CE41" s="107"/>
      <c r="CK41" s="104"/>
      <c r="CQ41" s="107"/>
      <c r="CR41" s="107"/>
      <c r="CS41" s="107"/>
      <c r="CT41" s="107"/>
      <c r="CZ41" s="104"/>
      <c r="DF41" s="107"/>
      <c r="DG41" s="107"/>
      <c r="DH41" s="107"/>
      <c r="DI41" s="107"/>
      <c r="DO41" s="104"/>
      <c r="DU41" s="107"/>
      <c r="DV41" s="107"/>
      <c r="DW41" s="107"/>
      <c r="DX41" s="107"/>
      <c r="ED41" s="104"/>
      <c r="EJ41" s="107"/>
      <c r="EK41" s="107"/>
      <c r="EL41" s="107"/>
      <c r="EM41" s="107"/>
      <c r="ES41" s="104"/>
      <c r="EY41" s="107"/>
      <c r="EZ41" s="107"/>
      <c r="FA41" s="107"/>
      <c r="FB41" s="107"/>
    </row>
    <row r="42" spans="2:158" x14ac:dyDescent="0.2">
      <c r="B42" s="103">
        <v>47</v>
      </c>
      <c r="C42" s="103">
        <f>felv!E50</f>
        <v>29.5</v>
      </c>
      <c r="D42" s="104">
        <f t="shared" si="6"/>
        <v>47</v>
      </c>
      <c r="E42" s="103">
        <f t="shared" si="7"/>
        <v>3.8501476017100584</v>
      </c>
      <c r="F42" s="103">
        <f t="shared" si="8"/>
        <v>14.823636554953715</v>
      </c>
      <c r="G42" s="103">
        <f t="shared" si="9"/>
        <v>870.25</v>
      </c>
      <c r="H42" s="103">
        <f t="shared" si="10"/>
        <v>113.57935425044673</v>
      </c>
      <c r="I42" s="103">
        <f t="shared" si="0"/>
        <v>29.661181946180577</v>
      </c>
      <c r="N42" s="103">
        <v>47</v>
      </c>
      <c r="O42" s="103">
        <f>felv!G50</f>
        <v>23.5</v>
      </c>
      <c r="P42" s="104">
        <f t="shared" si="11"/>
        <v>47</v>
      </c>
      <c r="Q42" s="103">
        <f t="shared" si="12"/>
        <v>3.8501476017100584</v>
      </c>
      <c r="R42" s="103">
        <f t="shared" si="13"/>
        <v>14.823636554953715</v>
      </c>
      <c r="S42" s="103">
        <f t="shared" si="14"/>
        <v>552.25</v>
      </c>
      <c r="T42" s="103">
        <f t="shared" si="15"/>
        <v>90.478468640186378</v>
      </c>
      <c r="U42" s="103">
        <f t="shared" si="1"/>
        <v>25.910809333478955</v>
      </c>
      <c r="Y42" s="103">
        <v>47</v>
      </c>
      <c r="Z42" s="103">
        <f>felv!I50</f>
        <v>0</v>
      </c>
      <c r="AA42" s="104">
        <f t="shared" si="16"/>
        <v>0</v>
      </c>
      <c r="AB42" s="103">
        <f t="shared" si="17"/>
        <v>0</v>
      </c>
      <c r="AC42" s="103">
        <f t="shared" si="18"/>
        <v>0</v>
      </c>
      <c r="AD42" s="103">
        <f t="shared" si="19"/>
        <v>0</v>
      </c>
      <c r="AE42" s="103">
        <f t="shared" si="20"/>
        <v>0</v>
      </c>
      <c r="AF42" s="103">
        <f t="shared" si="2"/>
        <v>25.251650523829241</v>
      </c>
      <c r="AK42" s="103">
        <v>47</v>
      </c>
      <c r="AL42" s="103">
        <f>felv!K50</f>
        <v>0</v>
      </c>
      <c r="AM42" s="104">
        <f t="shared" si="21"/>
        <v>0</v>
      </c>
      <c r="AN42" s="103">
        <f t="shared" si="22"/>
        <v>0</v>
      </c>
      <c r="AO42" s="103">
        <f t="shared" si="23"/>
        <v>0</v>
      </c>
      <c r="AP42" s="103">
        <f t="shared" si="24"/>
        <v>0</v>
      </c>
      <c r="AQ42" s="103">
        <f t="shared" si="25"/>
        <v>0</v>
      </c>
      <c r="AR42" s="103" t="e">
        <f t="shared" si="3"/>
        <v>#DIV/0!</v>
      </c>
      <c r="AW42" s="103">
        <v>47</v>
      </c>
      <c r="AX42" s="103">
        <f>felv!M50</f>
        <v>0</v>
      </c>
      <c r="AY42" s="104">
        <f t="shared" si="26"/>
        <v>0</v>
      </c>
      <c r="AZ42" s="103">
        <f t="shared" si="27"/>
        <v>0</v>
      </c>
      <c r="BA42" s="103">
        <f t="shared" si="28"/>
        <v>0</v>
      </c>
      <c r="BB42" s="103">
        <f t="shared" si="29"/>
        <v>0</v>
      </c>
      <c r="BC42" s="103">
        <f t="shared" si="30"/>
        <v>0</v>
      </c>
      <c r="BD42" s="103" t="e">
        <f t="shared" si="4"/>
        <v>#DIV/0!</v>
      </c>
      <c r="BI42" s="103">
        <v>47</v>
      </c>
      <c r="BJ42" s="103">
        <f>felv!O50</f>
        <v>0</v>
      </c>
      <c r="BK42" s="104">
        <f t="shared" si="31"/>
        <v>0</v>
      </c>
      <c r="BL42" s="103">
        <f t="shared" si="32"/>
        <v>0</v>
      </c>
      <c r="BM42" s="103">
        <f t="shared" si="33"/>
        <v>0</v>
      </c>
      <c r="BN42" s="103">
        <f t="shared" si="34"/>
        <v>0</v>
      </c>
      <c r="BO42" s="103">
        <f t="shared" si="35"/>
        <v>0</v>
      </c>
      <c r="BP42" s="103" t="e">
        <f t="shared" si="5"/>
        <v>#DIV/0!</v>
      </c>
      <c r="BV42" s="104"/>
      <c r="CB42" s="107"/>
      <c r="CC42" s="107"/>
      <c r="CD42" s="107"/>
      <c r="CE42" s="107"/>
      <c r="CK42" s="104"/>
      <c r="CQ42" s="107"/>
      <c r="CR42" s="107"/>
      <c r="CS42" s="107"/>
      <c r="CT42" s="107"/>
      <c r="CZ42" s="104"/>
      <c r="DF42" s="107"/>
      <c r="DG42" s="107"/>
      <c r="DH42" s="107"/>
      <c r="DI42" s="107"/>
      <c r="DO42" s="104"/>
      <c r="DU42" s="107"/>
      <c r="DV42" s="107"/>
      <c r="DW42" s="107"/>
      <c r="DX42" s="107"/>
      <c r="ED42" s="104"/>
      <c r="EJ42" s="107"/>
      <c r="EK42" s="107"/>
      <c r="EL42" s="107"/>
      <c r="EM42" s="107"/>
      <c r="ES42" s="104"/>
      <c r="EY42" s="107"/>
      <c r="EZ42" s="107"/>
      <c r="FA42" s="107"/>
      <c r="FB42" s="107"/>
    </row>
    <row r="43" spans="2:158" x14ac:dyDescent="0.2">
      <c r="B43" s="103">
        <v>48</v>
      </c>
      <c r="C43" s="103">
        <f>felv!E51</f>
        <v>0</v>
      </c>
      <c r="D43" s="104">
        <f t="shared" si="6"/>
        <v>0</v>
      </c>
      <c r="E43" s="103">
        <f t="shared" si="7"/>
        <v>0</v>
      </c>
      <c r="F43" s="103">
        <f t="shared" si="8"/>
        <v>0</v>
      </c>
      <c r="G43" s="103">
        <f t="shared" si="9"/>
        <v>0</v>
      </c>
      <c r="H43" s="103">
        <f t="shared" si="10"/>
        <v>0</v>
      </c>
      <c r="I43" s="103">
        <f t="shared" si="0"/>
        <v>29.949278525832668</v>
      </c>
      <c r="N43" s="103">
        <v>48</v>
      </c>
      <c r="O43" s="103">
        <f>felv!G51</f>
        <v>0</v>
      </c>
      <c r="P43" s="104">
        <f t="shared" si="11"/>
        <v>0</v>
      </c>
      <c r="Q43" s="103">
        <f t="shared" si="12"/>
        <v>0</v>
      </c>
      <c r="R43" s="103">
        <f t="shared" si="13"/>
        <v>0</v>
      </c>
      <c r="S43" s="103">
        <f t="shared" si="14"/>
        <v>0</v>
      </c>
      <c r="T43" s="103">
        <f t="shared" si="15"/>
        <v>0</v>
      </c>
      <c r="U43" s="103">
        <f t="shared" si="1"/>
        <v>26.152432951383812</v>
      </c>
      <c r="Y43" s="103">
        <v>48</v>
      </c>
      <c r="Z43" s="103">
        <f>felv!I51</f>
        <v>0</v>
      </c>
      <c r="AA43" s="104">
        <f t="shared" si="16"/>
        <v>0</v>
      </c>
      <c r="AB43" s="103">
        <f t="shared" si="17"/>
        <v>0</v>
      </c>
      <c r="AC43" s="103">
        <f t="shared" si="18"/>
        <v>0</v>
      </c>
      <c r="AD43" s="103">
        <f t="shared" si="19"/>
        <v>0</v>
      </c>
      <c r="AE43" s="103">
        <f t="shared" si="20"/>
        <v>0</v>
      </c>
      <c r="AF43" s="103">
        <f t="shared" si="2"/>
        <v>25.501538600484452</v>
      </c>
      <c r="AK43" s="103">
        <v>48</v>
      </c>
      <c r="AL43" s="103">
        <f>felv!K51</f>
        <v>0</v>
      </c>
      <c r="AM43" s="104">
        <f t="shared" si="21"/>
        <v>0</v>
      </c>
      <c r="AN43" s="103">
        <f t="shared" si="22"/>
        <v>0</v>
      </c>
      <c r="AO43" s="103">
        <f t="shared" si="23"/>
        <v>0</v>
      </c>
      <c r="AP43" s="103">
        <f t="shared" si="24"/>
        <v>0</v>
      </c>
      <c r="AQ43" s="103">
        <f t="shared" si="25"/>
        <v>0</v>
      </c>
      <c r="AR43" s="103" t="e">
        <f t="shared" si="3"/>
        <v>#DIV/0!</v>
      </c>
      <c r="AW43" s="103">
        <v>48</v>
      </c>
      <c r="AX43" s="103">
        <f>felv!M51</f>
        <v>0</v>
      </c>
      <c r="AY43" s="104">
        <f t="shared" si="26"/>
        <v>0</v>
      </c>
      <c r="AZ43" s="103">
        <f t="shared" si="27"/>
        <v>0</v>
      </c>
      <c r="BA43" s="103">
        <f t="shared" si="28"/>
        <v>0</v>
      </c>
      <c r="BB43" s="103">
        <f t="shared" si="29"/>
        <v>0</v>
      </c>
      <c r="BC43" s="103">
        <f t="shared" si="30"/>
        <v>0</v>
      </c>
      <c r="BD43" s="103" t="e">
        <f t="shared" si="4"/>
        <v>#DIV/0!</v>
      </c>
      <c r="BI43" s="103">
        <v>48</v>
      </c>
      <c r="BJ43" s="103">
        <f>felv!O51</f>
        <v>0</v>
      </c>
      <c r="BK43" s="104">
        <f t="shared" si="31"/>
        <v>0</v>
      </c>
      <c r="BL43" s="103">
        <f t="shared" si="32"/>
        <v>0</v>
      </c>
      <c r="BM43" s="103">
        <f t="shared" si="33"/>
        <v>0</v>
      </c>
      <c r="BN43" s="103">
        <f t="shared" si="34"/>
        <v>0</v>
      </c>
      <c r="BO43" s="103">
        <f t="shared" si="35"/>
        <v>0</v>
      </c>
      <c r="BP43" s="103" t="e">
        <f t="shared" si="5"/>
        <v>#DIV/0!</v>
      </c>
      <c r="BV43" s="104"/>
      <c r="CB43" s="107"/>
      <c r="CC43" s="107"/>
      <c r="CD43" s="107"/>
      <c r="CE43" s="107"/>
      <c r="CK43" s="104"/>
      <c r="CQ43" s="107"/>
      <c r="CR43" s="107"/>
      <c r="CS43" s="107"/>
      <c r="CT43" s="107"/>
      <c r="CZ43" s="104"/>
      <c r="DF43" s="107"/>
      <c r="DG43" s="107"/>
      <c r="DH43" s="107"/>
      <c r="DI43" s="107"/>
      <c r="DO43" s="104"/>
      <c r="DU43" s="107"/>
      <c r="DV43" s="107"/>
      <c r="DW43" s="107"/>
      <c r="DX43" s="107"/>
      <c r="ED43" s="104"/>
      <c r="EJ43" s="107"/>
      <c r="EK43" s="107"/>
      <c r="EL43" s="107"/>
      <c r="EM43" s="107"/>
      <c r="ES43" s="104"/>
      <c r="EY43" s="107"/>
      <c r="EZ43" s="107"/>
      <c r="FA43" s="107"/>
      <c r="FB43" s="107"/>
    </row>
    <row r="44" spans="2:158" x14ac:dyDescent="0.2">
      <c r="B44" s="103">
        <v>49</v>
      </c>
      <c r="C44" s="103">
        <f>felv!E52</f>
        <v>0</v>
      </c>
      <c r="D44" s="104">
        <f t="shared" si="6"/>
        <v>0</v>
      </c>
      <c r="E44" s="103">
        <f t="shared" si="7"/>
        <v>0</v>
      </c>
      <c r="F44" s="103">
        <f t="shared" si="8"/>
        <v>0</v>
      </c>
      <c r="G44" s="103">
        <f t="shared" si="9"/>
        <v>0</v>
      </c>
      <c r="H44" s="103">
        <f t="shared" si="10"/>
        <v>0</v>
      </c>
      <c r="I44" s="103">
        <f t="shared" si="0"/>
        <v>30.231434544468527</v>
      </c>
      <c r="N44" s="103">
        <v>49</v>
      </c>
      <c r="O44" s="103">
        <f>felv!G52</f>
        <v>0</v>
      </c>
      <c r="P44" s="104">
        <f t="shared" si="11"/>
        <v>0</v>
      </c>
      <c r="Q44" s="103">
        <f t="shared" si="12"/>
        <v>0</v>
      </c>
      <c r="R44" s="103">
        <f t="shared" si="13"/>
        <v>0</v>
      </c>
      <c r="S44" s="103">
        <f t="shared" si="14"/>
        <v>0</v>
      </c>
      <c r="T44" s="103">
        <f t="shared" si="15"/>
        <v>0</v>
      </c>
      <c r="U44" s="103">
        <f t="shared" si="1"/>
        <v>26.389074282283186</v>
      </c>
      <c r="Y44" s="103">
        <v>49</v>
      </c>
      <c r="Z44" s="103">
        <f>felv!I52</f>
        <v>25.5</v>
      </c>
      <c r="AA44" s="104">
        <f t="shared" si="16"/>
        <v>49</v>
      </c>
      <c r="AB44" s="103">
        <f t="shared" si="17"/>
        <v>3.8918202981106265</v>
      </c>
      <c r="AC44" s="103">
        <f t="shared" si="18"/>
        <v>15.146265232785886</v>
      </c>
      <c r="AD44" s="103">
        <f t="shared" si="19"/>
        <v>650.25</v>
      </c>
      <c r="AE44" s="103">
        <f t="shared" si="20"/>
        <v>99.24141760182097</v>
      </c>
      <c r="AF44" s="103">
        <f t="shared" si="2"/>
        <v>25.746273976720971</v>
      </c>
      <c r="AK44" s="103">
        <v>49</v>
      </c>
      <c r="AL44" s="103">
        <f>felv!K52</f>
        <v>0</v>
      </c>
      <c r="AM44" s="104">
        <f t="shared" si="21"/>
        <v>0</v>
      </c>
      <c r="AN44" s="103">
        <f t="shared" si="22"/>
        <v>0</v>
      </c>
      <c r="AO44" s="103">
        <f t="shared" si="23"/>
        <v>0</v>
      </c>
      <c r="AP44" s="103">
        <f t="shared" si="24"/>
        <v>0</v>
      </c>
      <c r="AQ44" s="103">
        <f t="shared" si="25"/>
        <v>0</v>
      </c>
      <c r="AR44" s="103" t="e">
        <f t="shared" si="3"/>
        <v>#DIV/0!</v>
      </c>
      <c r="AW44" s="103">
        <v>49</v>
      </c>
      <c r="AX44" s="103">
        <f>felv!M52</f>
        <v>0</v>
      </c>
      <c r="AY44" s="104">
        <f t="shared" si="26"/>
        <v>0</v>
      </c>
      <c r="AZ44" s="103">
        <f t="shared" si="27"/>
        <v>0</v>
      </c>
      <c r="BA44" s="103">
        <f t="shared" si="28"/>
        <v>0</v>
      </c>
      <c r="BB44" s="103">
        <f t="shared" si="29"/>
        <v>0</v>
      </c>
      <c r="BC44" s="103">
        <f t="shared" si="30"/>
        <v>0</v>
      </c>
      <c r="BD44" s="103" t="e">
        <f t="shared" si="4"/>
        <v>#DIV/0!</v>
      </c>
      <c r="BI44" s="103">
        <v>49</v>
      </c>
      <c r="BJ44" s="103">
        <f>felv!O52</f>
        <v>0</v>
      </c>
      <c r="BK44" s="104">
        <f t="shared" si="31"/>
        <v>0</v>
      </c>
      <c r="BL44" s="103">
        <f t="shared" si="32"/>
        <v>0</v>
      </c>
      <c r="BM44" s="103">
        <f t="shared" si="33"/>
        <v>0</v>
      </c>
      <c r="BN44" s="103">
        <f t="shared" si="34"/>
        <v>0</v>
      </c>
      <c r="BO44" s="103">
        <f t="shared" si="35"/>
        <v>0</v>
      </c>
      <c r="BP44" s="103" t="e">
        <f t="shared" si="5"/>
        <v>#DIV/0!</v>
      </c>
      <c r="BV44" s="104"/>
      <c r="CB44" s="107"/>
      <c r="CC44" s="107"/>
      <c r="CD44" s="107"/>
      <c r="CE44" s="107"/>
      <c r="CK44" s="104"/>
      <c r="CQ44" s="107"/>
      <c r="CR44" s="107"/>
      <c r="CS44" s="107"/>
      <c r="CT44" s="107"/>
      <c r="CZ44" s="104"/>
      <c r="DF44" s="107"/>
      <c r="DG44" s="107"/>
      <c r="DH44" s="107"/>
      <c r="DI44" s="107"/>
      <c r="DO44" s="104"/>
      <c r="DU44" s="107"/>
      <c r="DV44" s="107"/>
      <c r="DW44" s="107"/>
      <c r="DX44" s="107"/>
      <c r="ED44" s="104"/>
      <c r="EJ44" s="107"/>
      <c r="EK44" s="107"/>
      <c r="EL44" s="107"/>
      <c r="EM44" s="107"/>
      <c r="ES44" s="104"/>
      <c r="EY44" s="107"/>
      <c r="EZ44" s="107"/>
      <c r="FA44" s="107"/>
      <c r="FB44" s="107"/>
    </row>
    <row r="45" spans="2:158" x14ac:dyDescent="0.2">
      <c r="B45" s="103">
        <v>50</v>
      </c>
      <c r="C45" s="103">
        <f>felv!E53</f>
        <v>0</v>
      </c>
      <c r="D45" s="104">
        <f t="shared" si="6"/>
        <v>0</v>
      </c>
      <c r="E45" s="103">
        <f t="shared" si="7"/>
        <v>0</v>
      </c>
      <c r="F45" s="103">
        <f t="shared" si="8"/>
        <v>0</v>
      </c>
      <c r="G45" s="103">
        <f t="shared" si="9"/>
        <v>0</v>
      </c>
      <c r="H45" s="103">
        <f t="shared" si="10"/>
        <v>0</v>
      </c>
      <c r="I45" s="103">
        <f t="shared" si="0"/>
        <v>30.507890049759744</v>
      </c>
      <c r="N45" s="103">
        <v>50</v>
      </c>
      <c r="O45" s="103">
        <f>felv!G53</f>
        <v>0</v>
      </c>
      <c r="P45" s="104">
        <f t="shared" si="11"/>
        <v>0</v>
      </c>
      <c r="Q45" s="103">
        <f t="shared" si="12"/>
        <v>0</v>
      </c>
      <c r="R45" s="103">
        <f t="shared" si="13"/>
        <v>0</v>
      </c>
      <c r="S45" s="103">
        <f t="shared" si="14"/>
        <v>0</v>
      </c>
      <c r="T45" s="103">
        <f t="shared" si="15"/>
        <v>0</v>
      </c>
      <c r="U45" s="103">
        <f t="shared" si="1"/>
        <v>26.620934651673362</v>
      </c>
      <c r="Y45" s="103">
        <v>50</v>
      </c>
      <c r="Z45" s="103">
        <f>felv!I53</f>
        <v>0</v>
      </c>
      <c r="AA45" s="104">
        <f t="shared" si="16"/>
        <v>0</v>
      </c>
      <c r="AB45" s="103">
        <f t="shared" si="17"/>
        <v>0</v>
      </c>
      <c r="AC45" s="103">
        <f t="shared" si="18"/>
        <v>0</v>
      </c>
      <c r="AD45" s="103">
        <f t="shared" si="19"/>
        <v>0</v>
      </c>
      <c r="AE45" s="103">
        <f t="shared" si="20"/>
        <v>0</v>
      </c>
      <c r="AF45" s="103">
        <f t="shared" si="2"/>
        <v>25.986064864142797</v>
      </c>
      <c r="AK45" s="103">
        <v>50</v>
      </c>
      <c r="AL45" s="103">
        <f>felv!K53</f>
        <v>0</v>
      </c>
      <c r="AM45" s="104">
        <f t="shared" si="21"/>
        <v>0</v>
      </c>
      <c r="AN45" s="103">
        <f t="shared" si="22"/>
        <v>0</v>
      </c>
      <c r="AO45" s="103">
        <f t="shared" si="23"/>
        <v>0</v>
      </c>
      <c r="AP45" s="103">
        <f t="shared" si="24"/>
        <v>0</v>
      </c>
      <c r="AQ45" s="103">
        <f t="shared" si="25"/>
        <v>0</v>
      </c>
      <c r="AR45" s="103" t="e">
        <f t="shared" si="3"/>
        <v>#DIV/0!</v>
      </c>
      <c r="AW45" s="103">
        <v>50</v>
      </c>
      <c r="AX45" s="103">
        <f>felv!M53</f>
        <v>0</v>
      </c>
      <c r="AY45" s="104">
        <f t="shared" si="26"/>
        <v>0</v>
      </c>
      <c r="AZ45" s="103">
        <f t="shared" si="27"/>
        <v>0</v>
      </c>
      <c r="BA45" s="103">
        <f t="shared" si="28"/>
        <v>0</v>
      </c>
      <c r="BB45" s="103">
        <f t="shared" si="29"/>
        <v>0</v>
      </c>
      <c r="BC45" s="103">
        <f t="shared" si="30"/>
        <v>0</v>
      </c>
      <c r="BD45" s="103" t="e">
        <f t="shared" si="4"/>
        <v>#DIV/0!</v>
      </c>
      <c r="BI45" s="103">
        <v>50</v>
      </c>
      <c r="BJ45" s="103">
        <f>felv!O53</f>
        <v>0</v>
      </c>
      <c r="BK45" s="104">
        <f t="shared" si="31"/>
        <v>0</v>
      </c>
      <c r="BL45" s="103">
        <f t="shared" si="32"/>
        <v>0</v>
      </c>
      <c r="BM45" s="103">
        <f t="shared" si="33"/>
        <v>0</v>
      </c>
      <c r="BN45" s="103">
        <f t="shared" si="34"/>
        <v>0</v>
      </c>
      <c r="BO45" s="103">
        <f t="shared" si="35"/>
        <v>0</v>
      </c>
      <c r="BP45" s="103" t="e">
        <f t="shared" si="5"/>
        <v>#DIV/0!</v>
      </c>
      <c r="BV45" s="104"/>
      <c r="CB45" s="107"/>
      <c r="CC45" s="107"/>
      <c r="CD45" s="107"/>
      <c r="CE45" s="107"/>
      <c r="CK45" s="104"/>
      <c r="CQ45" s="107"/>
      <c r="CR45" s="107"/>
      <c r="CS45" s="107"/>
      <c r="CT45" s="107"/>
      <c r="CZ45" s="104"/>
      <c r="DF45" s="107"/>
      <c r="DG45" s="107"/>
      <c r="DH45" s="107"/>
      <c r="DI45" s="107"/>
      <c r="DO45" s="104"/>
      <c r="DU45" s="107"/>
      <c r="DV45" s="107"/>
      <c r="DW45" s="107"/>
      <c r="DX45" s="107"/>
      <c r="ED45" s="104"/>
      <c r="EJ45" s="107"/>
      <c r="EK45" s="107"/>
      <c r="EL45" s="107"/>
      <c r="EM45" s="107"/>
      <c r="ES45" s="104"/>
      <c r="EY45" s="107"/>
      <c r="EZ45" s="107"/>
      <c r="FA45" s="107"/>
      <c r="FB45" s="107"/>
    </row>
    <row r="46" spans="2:158" x14ac:dyDescent="0.2">
      <c r="D46" s="104"/>
      <c r="P46" s="104"/>
      <c r="AA46" s="104"/>
      <c r="AM46" s="104"/>
      <c r="AY46" s="104"/>
      <c r="BK46" s="104"/>
      <c r="BV46" s="104"/>
      <c r="CB46" s="107"/>
      <c r="CC46" s="107"/>
      <c r="CD46" s="107"/>
      <c r="CE46" s="107"/>
      <c r="CK46" s="104"/>
      <c r="CQ46" s="107"/>
      <c r="CR46" s="107"/>
      <c r="CS46" s="107"/>
      <c r="CT46" s="107"/>
      <c r="CZ46" s="104"/>
      <c r="DF46" s="107"/>
      <c r="DG46" s="107"/>
      <c r="DH46" s="107"/>
      <c r="DI46" s="107"/>
      <c r="DO46" s="104"/>
      <c r="DU46" s="107"/>
      <c r="DV46" s="107"/>
      <c r="DW46" s="107"/>
      <c r="DX46" s="107"/>
      <c r="ED46" s="104"/>
      <c r="EJ46" s="107"/>
      <c r="EK46" s="107"/>
      <c r="EL46" s="107"/>
      <c r="EM46" s="107"/>
      <c r="ES46" s="104"/>
      <c r="EY46" s="107"/>
      <c r="EZ46" s="107"/>
      <c r="FA46" s="107"/>
      <c r="FB46" s="107"/>
    </row>
    <row r="47" spans="2:158" x14ac:dyDescent="0.2">
      <c r="D47" s="104"/>
      <c r="P47" s="104"/>
      <c r="AA47" s="104"/>
      <c r="AM47" s="104"/>
      <c r="AY47" s="104"/>
      <c r="BK47" s="104"/>
      <c r="BV47" s="104"/>
      <c r="CB47" s="107"/>
      <c r="CC47" s="107"/>
      <c r="CD47" s="107"/>
      <c r="CE47" s="107"/>
      <c r="CK47" s="104"/>
      <c r="CQ47" s="107"/>
      <c r="CR47" s="107"/>
      <c r="CS47" s="107"/>
      <c r="CT47" s="107"/>
      <c r="CZ47" s="104"/>
      <c r="DF47" s="107"/>
      <c r="DG47" s="107"/>
      <c r="DH47" s="107"/>
      <c r="DI47" s="107"/>
      <c r="DO47" s="104"/>
      <c r="DU47" s="107"/>
      <c r="DV47" s="107"/>
      <c r="DW47" s="107"/>
      <c r="DX47" s="107"/>
      <c r="ED47" s="104"/>
      <c r="EJ47" s="107"/>
      <c r="EK47" s="107"/>
      <c r="EL47" s="107"/>
      <c r="EM47" s="107"/>
      <c r="ES47" s="104"/>
      <c r="EY47" s="107"/>
      <c r="EZ47" s="107"/>
      <c r="FA47" s="107"/>
      <c r="FB47" s="107"/>
    </row>
    <row r="48" spans="2:158" x14ac:dyDescent="0.2">
      <c r="D48" s="104"/>
      <c r="P48" s="104"/>
      <c r="AA48" s="104"/>
      <c r="AM48" s="104"/>
      <c r="AY48" s="104"/>
      <c r="BK48" s="104"/>
      <c r="BV48" s="104"/>
      <c r="CB48" s="107"/>
      <c r="CC48" s="107"/>
      <c r="CD48" s="107"/>
      <c r="CE48" s="107"/>
      <c r="CK48" s="104"/>
      <c r="CQ48" s="107"/>
      <c r="CR48" s="107"/>
      <c r="CS48" s="107"/>
      <c r="CT48" s="107"/>
      <c r="CZ48" s="104"/>
      <c r="DF48" s="107"/>
      <c r="DG48" s="107"/>
      <c r="DH48" s="107"/>
      <c r="DI48" s="107"/>
      <c r="DO48" s="104"/>
      <c r="DU48" s="107"/>
      <c r="DV48" s="107"/>
      <c r="DW48" s="107"/>
      <c r="DX48" s="107"/>
      <c r="ED48" s="104"/>
      <c r="EJ48" s="107"/>
      <c r="EK48" s="107"/>
      <c r="EL48" s="107"/>
      <c r="EM48" s="107"/>
      <c r="ES48" s="104"/>
      <c r="EY48" s="107"/>
      <c r="EZ48" s="107"/>
      <c r="FA48" s="107"/>
      <c r="FB48" s="107"/>
    </row>
    <row r="49" spans="4:158" x14ac:dyDescent="0.2">
      <c r="D49" s="104"/>
      <c r="P49" s="104"/>
      <c r="AA49" s="104"/>
      <c r="AM49" s="104"/>
      <c r="AY49" s="104"/>
      <c r="BK49" s="104"/>
      <c r="BV49" s="104"/>
      <c r="CB49" s="107"/>
      <c r="CC49" s="107"/>
      <c r="CD49" s="107"/>
      <c r="CE49" s="107"/>
      <c r="CK49" s="104"/>
      <c r="CQ49" s="107"/>
      <c r="CR49" s="107"/>
      <c r="CS49" s="107"/>
      <c r="CT49" s="107"/>
      <c r="CZ49" s="104"/>
      <c r="DF49" s="107"/>
      <c r="DG49" s="107"/>
      <c r="DH49" s="107"/>
      <c r="DI49" s="107"/>
      <c r="DO49" s="104"/>
      <c r="DU49" s="107"/>
      <c r="DV49" s="107"/>
      <c r="DW49" s="107"/>
      <c r="DX49" s="107"/>
      <c r="ED49" s="104"/>
      <c r="EJ49" s="107"/>
      <c r="EK49" s="107"/>
      <c r="EL49" s="107"/>
      <c r="EM49" s="107"/>
      <c r="ES49" s="104"/>
      <c r="EY49" s="107"/>
      <c r="EZ49" s="107"/>
      <c r="FA49" s="107"/>
      <c r="FB49" s="107"/>
    </row>
    <row r="50" spans="4:158" x14ac:dyDescent="0.2">
      <c r="D50" s="104"/>
      <c r="P50" s="104"/>
      <c r="AA50" s="104"/>
      <c r="AM50" s="104"/>
      <c r="AY50" s="104"/>
      <c r="BK50" s="104"/>
      <c r="BV50" s="104"/>
      <c r="CB50" s="107"/>
      <c r="CC50" s="107"/>
      <c r="CD50" s="107"/>
      <c r="CE50" s="107"/>
      <c r="CK50" s="104"/>
      <c r="CQ50" s="107"/>
      <c r="CR50" s="107"/>
      <c r="CS50" s="107"/>
      <c r="CT50" s="107"/>
      <c r="CZ50" s="104"/>
      <c r="DF50" s="107"/>
      <c r="DG50" s="107"/>
      <c r="DH50" s="107"/>
      <c r="DI50" s="107"/>
      <c r="DO50" s="104"/>
      <c r="DU50" s="107"/>
      <c r="DV50" s="107"/>
      <c r="DW50" s="107"/>
      <c r="DX50" s="107"/>
      <c r="ED50" s="104"/>
      <c r="EJ50" s="107"/>
      <c r="EK50" s="107"/>
      <c r="EL50" s="107"/>
      <c r="EM50" s="107"/>
      <c r="ES50" s="104"/>
      <c r="EY50" s="107"/>
      <c r="EZ50" s="107"/>
      <c r="FA50" s="107"/>
      <c r="FB50" s="107"/>
    </row>
    <row r="51" spans="4:158" x14ac:dyDescent="0.2">
      <c r="D51" s="104"/>
      <c r="P51" s="104"/>
      <c r="AA51" s="104"/>
      <c r="AM51" s="104"/>
      <c r="AY51" s="104"/>
      <c r="BK51" s="104"/>
      <c r="BV51" s="104"/>
      <c r="CB51" s="107"/>
      <c r="CC51" s="107"/>
      <c r="CD51" s="107"/>
      <c r="CE51" s="107"/>
      <c r="CK51" s="104"/>
      <c r="CQ51" s="107"/>
      <c r="CR51" s="107"/>
      <c r="CS51" s="107"/>
      <c r="CT51" s="107"/>
      <c r="CZ51" s="104"/>
      <c r="DF51" s="107"/>
      <c r="DG51" s="107"/>
      <c r="DH51" s="107"/>
      <c r="DI51" s="107"/>
      <c r="DO51" s="104"/>
      <c r="DU51" s="107"/>
      <c r="DV51" s="107"/>
      <c r="DW51" s="107"/>
      <c r="DX51" s="107"/>
      <c r="ED51" s="104"/>
      <c r="EJ51" s="107"/>
      <c r="EK51" s="107"/>
      <c r="EL51" s="107"/>
      <c r="EM51" s="107"/>
      <c r="ES51" s="104"/>
      <c r="EY51" s="107"/>
      <c r="EZ51" s="107"/>
      <c r="FA51" s="107"/>
      <c r="FB51" s="107"/>
    </row>
    <row r="52" spans="4:158" x14ac:dyDescent="0.2">
      <c r="D52" s="104"/>
      <c r="P52" s="104"/>
      <c r="AA52" s="104"/>
      <c r="AM52" s="104"/>
      <c r="AY52" s="104"/>
      <c r="BK52" s="104"/>
      <c r="BV52" s="104"/>
      <c r="CB52" s="107"/>
      <c r="CC52" s="107"/>
      <c r="CD52" s="107"/>
      <c r="CE52" s="107"/>
      <c r="CK52" s="104"/>
      <c r="CQ52" s="107"/>
      <c r="CR52" s="107"/>
      <c r="CS52" s="107"/>
      <c r="CT52" s="107"/>
      <c r="CZ52" s="104"/>
      <c r="DF52" s="107"/>
      <c r="DG52" s="107"/>
      <c r="DH52" s="107"/>
      <c r="DI52" s="107"/>
      <c r="DO52" s="104"/>
      <c r="DU52" s="107"/>
      <c r="DV52" s="107"/>
      <c r="DW52" s="107"/>
      <c r="DX52" s="107"/>
      <c r="ED52" s="104"/>
      <c r="EJ52" s="107"/>
      <c r="EK52" s="107"/>
      <c r="EL52" s="107"/>
      <c r="EM52" s="107"/>
      <c r="ES52" s="104"/>
      <c r="EY52" s="107"/>
      <c r="EZ52" s="107"/>
      <c r="FA52" s="107"/>
      <c r="FB52" s="107"/>
    </row>
    <row r="53" spans="4:158" x14ac:dyDescent="0.2">
      <c r="D53" s="104"/>
      <c r="P53" s="104"/>
      <c r="AA53" s="104"/>
      <c r="AM53" s="104"/>
      <c r="AY53" s="104"/>
      <c r="BK53" s="104"/>
      <c r="BV53" s="104"/>
      <c r="CB53" s="107"/>
      <c r="CC53" s="107"/>
      <c r="CD53" s="107"/>
      <c r="CE53" s="107"/>
      <c r="CK53" s="104"/>
      <c r="CQ53" s="107"/>
      <c r="CR53" s="107"/>
      <c r="CS53" s="107"/>
      <c r="CT53" s="107"/>
      <c r="CZ53" s="104"/>
      <c r="DF53" s="107"/>
      <c r="DG53" s="107"/>
      <c r="DH53" s="107"/>
      <c r="DI53" s="107"/>
      <c r="DO53" s="104"/>
      <c r="DU53" s="107"/>
      <c r="DV53" s="107"/>
      <c r="DW53" s="107"/>
      <c r="DX53" s="107"/>
      <c r="ED53" s="104"/>
      <c r="EJ53" s="107"/>
      <c r="EK53" s="107"/>
      <c r="EL53" s="107"/>
      <c r="EM53" s="107"/>
      <c r="ES53" s="104"/>
      <c r="EY53" s="107"/>
      <c r="EZ53" s="107"/>
      <c r="FA53" s="107"/>
      <c r="FB53" s="107"/>
    </row>
    <row r="54" spans="4:158" x14ac:dyDescent="0.2">
      <c r="D54" s="104"/>
      <c r="P54" s="104"/>
      <c r="AA54" s="104"/>
      <c r="AM54" s="104"/>
      <c r="AY54" s="104"/>
      <c r="BK54" s="104"/>
      <c r="BV54" s="104"/>
      <c r="CB54" s="107"/>
      <c r="CC54" s="107"/>
      <c r="CD54" s="107"/>
      <c r="CE54" s="107"/>
      <c r="CK54" s="104"/>
      <c r="CQ54" s="107"/>
      <c r="CR54" s="107"/>
      <c r="CS54" s="107"/>
      <c r="CT54" s="107"/>
      <c r="CZ54" s="104"/>
      <c r="DF54" s="107"/>
      <c r="DG54" s="107"/>
      <c r="DH54" s="107"/>
      <c r="DI54" s="107"/>
      <c r="DO54" s="104"/>
      <c r="DU54" s="107"/>
      <c r="DV54" s="107"/>
      <c r="DW54" s="107"/>
      <c r="DX54" s="107"/>
      <c r="ED54" s="104"/>
      <c r="EJ54" s="107"/>
      <c r="EK54" s="107"/>
      <c r="EL54" s="107"/>
      <c r="EM54" s="107"/>
      <c r="ES54" s="104"/>
      <c r="EY54" s="107"/>
      <c r="EZ54" s="107"/>
      <c r="FA54" s="107"/>
      <c r="FB54" s="107"/>
    </row>
    <row r="55" spans="4:158" x14ac:dyDescent="0.2">
      <c r="D55" s="104"/>
      <c r="P55" s="104"/>
      <c r="AA55" s="104"/>
      <c r="AM55" s="104"/>
      <c r="AY55" s="104"/>
      <c r="BK55" s="104"/>
      <c r="BV55" s="104"/>
      <c r="CB55" s="107"/>
      <c r="CC55" s="107"/>
      <c r="CD55" s="107"/>
      <c r="CE55" s="107"/>
      <c r="CK55" s="104"/>
      <c r="CQ55" s="107"/>
      <c r="CR55" s="107"/>
      <c r="CS55" s="107"/>
      <c r="CT55" s="107"/>
      <c r="CZ55" s="104"/>
      <c r="DF55" s="107"/>
      <c r="DG55" s="107"/>
      <c r="DH55" s="107"/>
      <c r="DI55" s="107"/>
      <c r="DO55" s="104"/>
      <c r="DU55" s="107"/>
      <c r="DV55" s="107"/>
      <c r="DW55" s="107"/>
      <c r="DX55" s="107"/>
      <c r="ED55" s="104"/>
      <c r="EJ55" s="107"/>
      <c r="EK55" s="107"/>
      <c r="EL55" s="107"/>
      <c r="EM55" s="107"/>
      <c r="ES55" s="104"/>
      <c r="EY55" s="107"/>
      <c r="EZ55" s="107"/>
      <c r="FA55" s="107"/>
      <c r="FB55" s="107"/>
    </row>
    <row r="56" spans="4:158" x14ac:dyDescent="0.2">
      <c r="D56" s="104"/>
      <c r="P56" s="104"/>
      <c r="AA56" s="104"/>
      <c r="AM56" s="104"/>
      <c r="AY56" s="104"/>
      <c r="BK56" s="104"/>
      <c r="BV56" s="104"/>
      <c r="CB56" s="107"/>
      <c r="CC56" s="107"/>
      <c r="CD56" s="107"/>
      <c r="CE56" s="107"/>
      <c r="CK56" s="104"/>
      <c r="CQ56" s="107"/>
      <c r="CR56" s="107"/>
      <c r="CS56" s="107"/>
      <c r="CT56" s="107"/>
      <c r="CZ56" s="104"/>
      <c r="DF56" s="107"/>
      <c r="DG56" s="107"/>
      <c r="DH56" s="107"/>
      <c r="DI56" s="107"/>
      <c r="DO56" s="104"/>
      <c r="DU56" s="107"/>
      <c r="DV56" s="107"/>
      <c r="DW56" s="107"/>
      <c r="DX56" s="107"/>
      <c r="ED56" s="104"/>
      <c r="EJ56" s="107"/>
      <c r="EK56" s="107"/>
      <c r="EL56" s="107"/>
      <c r="EM56" s="107"/>
      <c r="ES56" s="104"/>
      <c r="EY56" s="107"/>
      <c r="EZ56" s="107"/>
      <c r="FA56" s="107"/>
      <c r="FB56" s="107"/>
    </row>
    <row r="57" spans="4:158" x14ac:dyDescent="0.2">
      <c r="D57" s="104"/>
      <c r="P57" s="104"/>
      <c r="AA57" s="104"/>
      <c r="AM57" s="104"/>
      <c r="AY57" s="104"/>
      <c r="BK57" s="104"/>
      <c r="BV57" s="104"/>
      <c r="CB57" s="107"/>
      <c r="CC57" s="107"/>
      <c r="CD57" s="107"/>
      <c r="CE57" s="107"/>
      <c r="CK57" s="104"/>
      <c r="CQ57" s="107"/>
      <c r="CR57" s="107"/>
      <c r="CS57" s="107"/>
      <c r="CT57" s="107"/>
      <c r="CZ57" s="104"/>
      <c r="DF57" s="107"/>
      <c r="DG57" s="107"/>
      <c r="DH57" s="107"/>
      <c r="DI57" s="107"/>
      <c r="DO57" s="104"/>
      <c r="DU57" s="107"/>
      <c r="DV57" s="107"/>
      <c r="DW57" s="107"/>
      <c r="DX57" s="107"/>
      <c r="ED57" s="104"/>
      <c r="EJ57" s="107"/>
      <c r="EK57" s="107"/>
      <c r="EL57" s="107"/>
      <c r="EM57" s="107"/>
      <c r="ES57" s="104"/>
      <c r="EY57" s="107"/>
      <c r="EZ57" s="107"/>
      <c r="FA57" s="107"/>
      <c r="FB57" s="107"/>
    </row>
    <row r="58" spans="4:158" x14ac:dyDescent="0.2">
      <c r="D58" s="104"/>
      <c r="P58" s="104"/>
      <c r="AA58" s="104"/>
      <c r="AM58" s="104"/>
      <c r="AY58" s="104"/>
      <c r="BK58" s="104"/>
      <c r="BV58" s="104"/>
      <c r="CB58" s="107"/>
      <c r="CC58" s="107"/>
      <c r="CD58" s="107"/>
      <c r="CE58" s="107"/>
      <c r="CK58" s="104"/>
      <c r="CQ58" s="107"/>
      <c r="CR58" s="107"/>
      <c r="CS58" s="107"/>
      <c r="CT58" s="107"/>
      <c r="CZ58" s="104"/>
      <c r="DF58" s="107"/>
      <c r="DG58" s="107"/>
      <c r="DH58" s="107"/>
      <c r="DI58" s="107"/>
      <c r="DO58" s="104"/>
      <c r="DU58" s="107"/>
      <c r="DV58" s="107"/>
      <c r="DW58" s="107"/>
      <c r="DX58" s="107"/>
      <c r="ED58" s="104"/>
      <c r="EJ58" s="107"/>
      <c r="EK58" s="107"/>
      <c r="EL58" s="107"/>
      <c r="EM58" s="107"/>
      <c r="ES58" s="104"/>
      <c r="EY58" s="107"/>
      <c r="EZ58" s="107"/>
      <c r="FA58" s="107"/>
      <c r="FB58" s="107"/>
    </row>
    <row r="59" spans="4:158" x14ac:dyDescent="0.2">
      <c r="D59" s="104"/>
      <c r="P59" s="104"/>
      <c r="AA59" s="104"/>
      <c r="AM59" s="104"/>
      <c r="AY59" s="104"/>
      <c r="BK59" s="104"/>
      <c r="BV59" s="104"/>
      <c r="CB59" s="107"/>
      <c r="CC59" s="107"/>
      <c r="CD59" s="107"/>
      <c r="CE59" s="107"/>
      <c r="CK59" s="104"/>
      <c r="CQ59" s="107"/>
      <c r="CR59" s="107"/>
      <c r="CS59" s="107"/>
      <c r="CT59" s="107"/>
      <c r="CZ59" s="104"/>
      <c r="DF59" s="107"/>
      <c r="DG59" s="107"/>
      <c r="DH59" s="107"/>
      <c r="DI59" s="107"/>
      <c r="DO59" s="104"/>
      <c r="DU59" s="107"/>
      <c r="DV59" s="107"/>
      <c r="DW59" s="107"/>
      <c r="DX59" s="107"/>
      <c r="ED59" s="104"/>
      <c r="EJ59" s="107"/>
      <c r="EK59" s="107"/>
      <c r="EL59" s="107"/>
      <c r="EM59" s="107"/>
      <c r="ES59" s="104"/>
      <c r="EY59" s="107"/>
      <c r="EZ59" s="107"/>
      <c r="FA59" s="107"/>
      <c r="FB59" s="107"/>
    </row>
    <row r="60" spans="4:158" x14ac:dyDescent="0.2">
      <c r="D60" s="104"/>
      <c r="P60" s="104"/>
      <c r="AA60" s="104"/>
      <c r="AM60" s="104"/>
      <c r="AY60" s="104"/>
      <c r="BK60" s="104"/>
      <c r="BV60" s="104"/>
      <c r="CB60" s="107"/>
      <c r="CC60" s="107"/>
      <c r="CD60" s="107"/>
      <c r="CE60" s="107"/>
      <c r="CK60" s="104"/>
      <c r="CQ60" s="107"/>
      <c r="CR60" s="107"/>
      <c r="CS60" s="107"/>
      <c r="CT60" s="107"/>
      <c r="CZ60" s="104"/>
      <c r="DF60" s="107"/>
      <c r="DG60" s="107"/>
      <c r="DH60" s="107"/>
      <c r="DI60" s="107"/>
      <c r="DO60" s="104"/>
      <c r="DU60" s="107"/>
      <c r="DV60" s="107"/>
      <c r="DW60" s="107"/>
      <c r="DX60" s="107"/>
      <c r="ED60" s="104"/>
      <c r="EJ60" s="107"/>
      <c r="EK60" s="107"/>
      <c r="EL60" s="107"/>
      <c r="EM60" s="107"/>
      <c r="ES60" s="104"/>
      <c r="EY60" s="107"/>
      <c r="EZ60" s="107"/>
      <c r="FA60" s="107"/>
      <c r="FB60" s="107"/>
    </row>
    <row r="61" spans="4:158" x14ac:dyDescent="0.2">
      <c r="D61" s="104"/>
      <c r="P61" s="104"/>
      <c r="AA61" s="104"/>
      <c r="AM61" s="104"/>
      <c r="AY61" s="104"/>
      <c r="BK61" s="104"/>
      <c r="BV61" s="104"/>
      <c r="CB61" s="107"/>
      <c r="CC61" s="107"/>
      <c r="CD61" s="107"/>
      <c r="CE61" s="107"/>
      <c r="CK61" s="104"/>
      <c r="CQ61" s="107"/>
      <c r="CR61" s="107"/>
      <c r="CS61" s="107"/>
      <c r="CT61" s="107"/>
      <c r="CZ61" s="104"/>
      <c r="DF61" s="107"/>
      <c r="DG61" s="107"/>
      <c r="DH61" s="107"/>
      <c r="DI61" s="107"/>
      <c r="DO61" s="104"/>
      <c r="DU61" s="107"/>
      <c r="DV61" s="107"/>
      <c r="DW61" s="107"/>
      <c r="DX61" s="107"/>
      <c r="ED61" s="104"/>
      <c r="EJ61" s="107"/>
      <c r="EK61" s="107"/>
      <c r="EL61" s="107"/>
      <c r="EM61" s="107"/>
      <c r="ES61" s="104"/>
      <c r="EY61" s="107"/>
      <c r="EZ61" s="107"/>
      <c r="FA61" s="107"/>
      <c r="FB61" s="107"/>
    </row>
    <row r="62" spans="4:158" x14ac:dyDescent="0.2">
      <c r="D62" s="104"/>
      <c r="P62" s="104"/>
      <c r="AA62" s="104"/>
      <c r="AM62" s="104"/>
      <c r="AY62" s="104"/>
      <c r="BK62" s="104"/>
      <c r="BV62" s="104"/>
      <c r="CB62" s="107"/>
      <c r="CC62" s="107"/>
      <c r="CD62" s="107"/>
      <c r="CE62" s="107"/>
      <c r="CK62" s="104"/>
      <c r="CQ62" s="107"/>
      <c r="CR62" s="107"/>
      <c r="CS62" s="107"/>
      <c r="CT62" s="107"/>
      <c r="CZ62" s="104"/>
      <c r="DF62" s="107"/>
      <c r="DG62" s="107"/>
      <c r="DH62" s="107"/>
      <c r="DI62" s="107"/>
      <c r="DO62" s="104"/>
      <c r="DU62" s="107"/>
      <c r="DV62" s="107"/>
      <c r="DW62" s="107"/>
      <c r="DX62" s="107"/>
      <c r="ED62" s="104"/>
      <c r="EJ62" s="107"/>
      <c r="EK62" s="107"/>
      <c r="EL62" s="107"/>
      <c r="EM62" s="107"/>
      <c r="ES62" s="104"/>
      <c r="EY62" s="107"/>
      <c r="EZ62" s="107"/>
      <c r="FA62" s="107"/>
      <c r="FB62" s="107"/>
    </row>
    <row r="63" spans="4:158" x14ac:dyDescent="0.2">
      <c r="D63" s="104"/>
      <c r="P63" s="104"/>
      <c r="AA63" s="104"/>
      <c r="AM63" s="104"/>
      <c r="AY63" s="104"/>
      <c r="BK63" s="104"/>
      <c r="BV63" s="104"/>
      <c r="CB63" s="107"/>
      <c r="CC63" s="107"/>
      <c r="CD63" s="107"/>
      <c r="CE63" s="107"/>
      <c r="CK63" s="104"/>
      <c r="CQ63" s="107"/>
      <c r="CR63" s="107"/>
      <c r="CS63" s="107"/>
      <c r="CT63" s="107"/>
      <c r="CZ63" s="104"/>
      <c r="DF63" s="107"/>
      <c r="DG63" s="107"/>
      <c r="DH63" s="107"/>
      <c r="DI63" s="107"/>
      <c r="DO63" s="104"/>
      <c r="DU63" s="107"/>
      <c r="DV63" s="107"/>
      <c r="DW63" s="107"/>
      <c r="DX63" s="107"/>
      <c r="ED63" s="104"/>
      <c r="EJ63" s="107"/>
      <c r="EK63" s="107"/>
      <c r="EL63" s="107"/>
      <c r="EM63" s="107"/>
      <c r="ES63" s="104"/>
      <c r="EY63" s="107"/>
      <c r="EZ63" s="107"/>
      <c r="FA63" s="107"/>
      <c r="FB63" s="107"/>
    </row>
    <row r="64" spans="4:158" x14ac:dyDescent="0.2">
      <c r="D64" s="104"/>
      <c r="P64" s="104"/>
      <c r="AA64" s="104"/>
      <c r="AM64" s="104"/>
      <c r="AY64" s="104"/>
      <c r="BK64" s="104"/>
      <c r="BV64" s="104"/>
      <c r="CB64" s="107"/>
      <c r="CC64" s="107"/>
      <c r="CD64" s="107"/>
      <c r="CE64" s="107"/>
      <c r="CK64" s="104"/>
      <c r="CQ64" s="107"/>
      <c r="CR64" s="107"/>
      <c r="CS64" s="107"/>
      <c r="CT64" s="107"/>
      <c r="CZ64" s="104"/>
      <c r="DF64" s="107"/>
      <c r="DG64" s="107"/>
      <c r="DH64" s="107"/>
      <c r="DI64" s="107"/>
      <c r="DO64" s="104"/>
      <c r="DU64" s="107"/>
      <c r="DV64" s="107"/>
      <c r="DW64" s="107"/>
      <c r="DX64" s="107"/>
      <c r="ED64" s="104"/>
      <c r="EJ64" s="107"/>
      <c r="EK64" s="107"/>
      <c r="EL64" s="107"/>
      <c r="EM64" s="107"/>
      <c r="ES64" s="104"/>
      <c r="EY64" s="107"/>
      <c r="EZ64" s="107"/>
      <c r="FA64" s="107"/>
      <c r="FB64" s="107"/>
    </row>
    <row r="65" spans="4:158" x14ac:dyDescent="0.2">
      <c r="D65" s="104"/>
      <c r="P65" s="104"/>
      <c r="AA65" s="104"/>
      <c r="AM65" s="104"/>
      <c r="AY65" s="104"/>
      <c r="BK65" s="104"/>
      <c r="BV65" s="104"/>
      <c r="CB65" s="107"/>
      <c r="CC65" s="107"/>
      <c r="CD65" s="107"/>
      <c r="CE65" s="107"/>
      <c r="CK65" s="104"/>
      <c r="CQ65" s="107"/>
      <c r="CR65" s="107"/>
      <c r="CS65" s="107"/>
      <c r="CT65" s="107"/>
      <c r="CZ65" s="104"/>
      <c r="DF65" s="107"/>
      <c r="DG65" s="107"/>
      <c r="DH65" s="107"/>
      <c r="DI65" s="107"/>
      <c r="DO65" s="104"/>
      <c r="DU65" s="107"/>
      <c r="DV65" s="107"/>
      <c r="DW65" s="107"/>
      <c r="DX65" s="107"/>
      <c r="ED65" s="104"/>
      <c r="EJ65" s="107"/>
      <c r="EK65" s="107"/>
      <c r="EL65" s="107"/>
      <c r="EM65" s="107"/>
      <c r="ES65" s="104"/>
      <c r="EY65" s="107"/>
      <c r="EZ65" s="107"/>
      <c r="FA65" s="107"/>
      <c r="FB65" s="107"/>
    </row>
    <row r="66" spans="4:158" x14ac:dyDescent="0.2">
      <c r="D66" s="104"/>
      <c r="P66" s="104"/>
      <c r="AA66" s="104"/>
      <c r="AM66" s="104"/>
      <c r="AY66" s="104"/>
      <c r="BK66" s="104"/>
      <c r="BV66" s="104"/>
      <c r="CB66" s="107"/>
      <c r="CC66" s="107"/>
      <c r="CD66" s="107"/>
      <c r="CE66" s="107"/>
      <c r="CK66" s="104"/>
      <c r="CQ66" s="107"/>
      <c r="CR66" s="107"/>
      <c r="CS66" s="107"/>
      <c r="CT66" s="107"/>
      <c r="CZ66" s="104"/>
      <c r="DF66" s="107"/>
      <c r="DG66" s="107"/>
      <c r="DH66" s="107"/>
      <c r="DI66" s="107"/>
      <c r="DO66" s="104"/>
      <c r="DU66" s="107"/>
      <c r="DV66" s="107"/>
      <c r="DW66" s="107"/>
      <c r="DX66" s="107"/>
      <c r="ED66" s="104"/>
      <c r="EJ66" s="107"/>
      <c r="EK66" s="107"/>
      <c r="EL66" s="107"/>
      <c r="EM66" s="107"/>
      <c r="ES66" s="104"/>
      <c r="EY66" s="107"/>
      <c r="EZ66" s="107"/>
      <c r="FA66" s="107"/>
      <c r="FB66" s="107"/>
    </row>
    <row r="67" spans="4:158" x14ac:dyDescent="0.2">
      <c r="D67" s="104"/>
      <c r="P67" s="104"/>
      <c r="AA67" s="104"/>
      <c r="AM67" s="104"/>
      <c r="AY67" s="104"/>
      <c r="BK67" s="104"/>
      <c r="BV67" s="104"/>
      <c r="CB67" s="107"/>
      <c r="CC67" s="107"/>
      <c r="CD67" s="107"/>
      <c r="CE67" s="107"/>
      <c r="CK67" s="104"/>
      <c r="CQ67" s="107"/>
      <c r="CR67" s="107"/>
      <c r="CS67" s="107"/>
      <c r="CT67" s="107"/>
      <c r="CZ67" s="104"/>
      <c r="DF67" s="107"/>
      <c r="DG67" s="107"/>
      <c r="DH67" s="107"/>
      <c r="DI67" s="107"/>
      <c r="DO67" s="104"/>
      <c r="DU67" s="107"/>
      <c r="DV67" s="107"/>
      <c r="DW67" s="107"/>
      <c r="DX67" s="107"/>
      <c r="ED67" s="104"/>
      <c r="EJ67" s="107"/>
      <c r="EK67" s="107"/>
      <c r="EL67" s="107"/>
      <c r="EM67" s="107"/>
      <c r="ES67" s="104"/>
      <c r="EY67" s="107"/>
      <c r="EZ67" s="107"/>
      <c r="FA67" s="107"/>
      <c r="FB67" s="107"/>
    </row>
    <row r="68" spans="4:158" x14ac:dyDescent="0.2">
      <c r="D68" s="104"/>
      <c r="P68" s="104"/>
      <c r="AA68" s="104"/>
      <c r="AM68" s="104"/>
      <c r="AY68" s="104"/>
      <c r="BK68" s="104"/>
      <c r="BV68" s="104"/>
      <c r="CB68" s="107"/>
      <c r="CC68" s="107"/>
      <c r="CD68" s="107"/>
      <c r="CE68" s="107"/>
      <c r="CK68" s="104"/>
      <c r="CQ68" s="107"/>
      <c r="CR68" s="107"/>
      <c r="CS68" s="107"/>
      <c r="CT68" s="107"/>
      <c r="CZ68" s="104"/>
      <c r="DF68" s="107"/>
      <c r="DG68" s="107"/>
      <c r="DH68" s="107"/>
      <c r="DI68" s="107"/>
      <c r="DO68" s="104"/>
      <c r="DU68" s="107"/>
      <c r="DV68" s="107"/>
      <c r="DW68" s="107"/>
      <c r="DX68" s="107"/>
      <c r="ED68" s="104"/>
      <c r="EJ68" s="107"/>
      <c r="EK68" s="107"/>
      <c r="EL68" s="107"/>
      <c r="EM68" s="107"/>
      <c r="ES68" s="104"/>
      <c r="EY68" s="107"/>
      <c r="EZ68" s="107"/>
      <c r="FA68" s="107"/>
      <c r="FB68" s="107"/>
    </row>
    <row r="69" spans="4:158" x14ac:dyDescent="0.2">
      <c r="D69" s="104"/>
      <c r="P69" s="104"/>
      <c r="AA69" s="104"/>
      <c r="AM69" s="104"/>
      <c r="AY69" s="104"/>
      <c r="BK69" s="104"/>
      <c r="BV69" s="104"/>
      <c r="CB69" s="107"/>
      <c r="CC69" s="107"/>
      <c r="CD69" s="107"/>
      <c r="CE69" s="107"/>
      <c r="CK69" s="104"/>
      <c r="CQ69" s="107"/>
      <c r="CR69" s="107"/>
      <c r="CS69" s="107"/>
      <c r="CT69" s="107"/>
      <c r="CZ69" s="104"/>
      <c r="DF69" s="107"/>
      <c r="DG69" s="107"/>
      <c r="DH69" s="107"/>
      <c r="DI69" s="107"/>
      <c r="DO69" s="104"/>
      <c r="DU69" s="107"/>
      <c r="DV69" s="107"/>
      <c r="DW69" s="107"/>
      <c r="DX69" s="107"/>
      <c r="ED69" s="104"/>
      <c r="EJ69" s="107"/>
      <c r="EK69" s="107"/>
      <c r="EL69" s="107"/>
      <c r="EM69" s="107"/>
      <c r="ES69" s="104"/>
      <c r="EY69" s="107"/>
      <c r="EZ69" s="107"/>
      <c r="FA69" s="107"/>
      <c r="FB69" s="107"/>
    </row>
    <row r="70" spans="4:158" x14ac:dyDescent="0.2">
      <c r="D70" s="104"/>
      <c r="P70" s="104"/>
      <c r="AA70" s="104"/>
      <c r="AM70" s="104"/>
      <c r="AY70" s="104"/>
      <c r="BK70" s="104"/>
      <c r="BV70" s="104"/>
      <c r="CB70" s="107"/>
      <c r="CC70" s="107"/>
      <c r="CD70" s="107"/>
      <c r="CE70" s="107"/>
      <c r="CK70" s="104"/>
      <c r="CQ70" s="107"/>
      <c r="CR70" s="107"/>
      <c r="CS70" s="107"/>
      <c r="CT70" s="107"/>
      <c r="CZ70" s="104"/>
      <c r="DF70" s="107"/>
      <c r="DG70" s="107"/>
      <c r="DH70" s="107"/>
      <c r="DI70" s="107"/>
      <c r="DO70" s="104"/>
      <c r="DU70" s="107"/>
      <c r="DV70" s="107"/>
      <c r="DW70" s="107"/>
      <c r="DX70" s="107"/>
      <c r="ED70" s="104"/>
      <c r="EJ70" s="107"/>
      <c r="EK70" s="107"/>
      <c r="EL70" s="107"/>
      <c r="EM70" s="107"/>
      <c r="ES70" s="104"/>
      <c r="EY70" s="107"/>
      <c r="EZ70" s="107"/>
      <c r="FA70" s="107"/>
      <c r="FB70" s="107"/>
    </row>
    <row r="71" spans="4:158" x14ac:dyDescent="0.2">
      <c r="D71" s="104"/>
      <c r="P71" s="104"/>
      <c r="AA71" s="104"/>
      <c r="AM71" s="104"/>
      <c r="AY71" s="104"/>
      <c r="BK71" s="104"/>
      <c r="BV71" s="104"/>
      <c r="CB71" s="107"/>
      <c r="CC71" s="107"/>
      <c r="CD71" s="107"/>
      <c r="CE71" s="107"/>
      <c r="CK71" s="104"/>
      <c r="CQ71" s="107"/>
      <c r="CR71" s="107"/>
      <c r="CS71" s="107"/>
      <c r="CT71" s="107"/>
      <c r="CZ71" s="104"/>
      <c r="DF71" s="107"/>
      <c r="DG71" s="107"/>
      <c r="DH71" s="107"/>
      <c r="DI71" s="107"/>
      <c r="DO71" s="104"/>
      <c r="DU71" s="107"/>
      <c r="DV71" s="107"/>
      <c r="DW71" s="107"/>
      <c r="DX71" s="107"/>
      <c r="ED71" s="104"/>
      <c r="EJ71" s="107"/>
      <c r="EK71" s="107"/>
      <c r="EL71" s="107"/>
      <c r="EM71" s="107"/>
      <c r="ES71" s="104"/>
      <c r="EY71" s="107"/>
      <c r="EZ71" s="107"/>
      <c r="FA71" s="107"/>
      <c r="FB71" s="107"/>
    </row>
    <row r="72" spans="4:158" x14ac:dyDescent="0.2">
      <c r="D72" s="104"/>
      <c r="P72" s="104"/>
      <c r="AA72" s="104"/>
      <c r="AM72" s="104"/>
      <c r="AY72" s="104"/>
      <c r="BK72" s="104"/>
      <c r="BV72" s="104"/>
      <c r="CB72" s="107"/>
      <c r="CC72" s="107"/>
      <c r="CD72" s="107"/>
      <c r="CE72" s="107"/>
      <c r="CK72" s="104"/>
      <c r="CQ72" s="107"/>
      <c r="CR72" s="107"/>
      <c r="CS72" s="107"/>
      <c r="CT72" s="107"/>
      <c r="CZ72" s="104"/>
      <c r="DF72" s="107"/>
      <c r="DG72" s="107"/>
      <c r="DH72" s="107"/>
      <c r="DI72" s="107"/>
      <c r="DO72" s="104"/>
      <c r="DU72" s="107"/>
      <c r="DV72" s="107"/>
      <c r="DW72" s="107"/>
      <c r="DX72" s="107"/>
      <c r="ED72" s="104"/>
      <c r="EJ72" s="107"/>
      <c r="EK72" s="107"/>
      <c r="EL72" s="107"/>
      <c r="EM72" s="107"/>
      <c r="ES72" s="104"/>
      <c r="EY72" s="107"/>
      <c r="EZ72" s="107"/>
      <c r="FA72" s="107"/>
      <c r="FB72" s="107"/>
    </row>
    <row r="73" spans="4:158" x14ac:dyDescent="0.2">
      <c r="D73" s="104"/>
      <c r="P73" s="104"/>
      <c r="AA73" s="104"/>
      <c r="AM73" s="104"/>
      <c r="AY73" s="104"/>
      <c r="BK73" s="104"/>
      <c r="BV73" s="104"/>
      <c r="CB73" s="107"/>
      <c r="CC73" s="107"/>
      <c r="CD73" s="107"/>
      <c r="CE73" s="107"/>
      <c r="CK73" s="104"/>
      <c r="CQ73" s="107"/>
      <c r="CR73" s="107"/>
      <c r="CS73" s="107"/>
      <c r="CT73" s="107"/>
      <c r="CZ73" s="104"/>
      <c r="DF73" s="107"/>
      <c r="DG73" s="107"/>
      <c r="DH73" s="107"/>
      <c r="DI73" s="107"/>
      <c r="DO73" s="104"/>
      <c r="DU73" s="107"/>
      <c r="DV73" s="107"/>
      <c r="DW73" s="107"/>
      <c r="DX73" s="107"/>
      <c r="ED73" s="104"/>
      <c r="EJ73" s="107"/>
      <c r="EK73" s="107"/>
      <c r="EL73" s="107"/>
      <c r="EM73" s="107"/>
      <c r="ES73" s="104"/>
      <c r="EY73" s="107"/>
      <c r="EZ73" s="107"/>
      <c r="FA73" s="107"/>
      <c r="FB73" s="107"/>
    </row>
    <row r="74" spans="4:158" x14ac:dyDescent="0.2">
      <c r="D74" s="104"/>
      <c r="P74" s="104"/>
      <c r="AA74" s="104"/>
      <c r="AM74" s="104"/>
      <c r="AY74" s="104"/>
      <c r="BK74" s="104"/>
      <c r="BV74" s="104"/>
      <c r="CB74" s="107"/>
      <c r="CC74" s="107"/>
      <c r="CD74" s="107"/>
      <c r="CE74" s="107"/>
      <c r="CK74" s="104"/>
      <c r="CQ74" s="107"/>
      <c r="CR74" s="107"/>
      <c r="CS74" s="107"/>
      <c r="CT74" s="107"/>
      <c r="CZ74" s="104"/>
      <c r="DF74" s="107"/>
      <c r="DG74" s="107"/>
      <c r="DH74" s="107"/>
      <c r="DI74" s="107"/>
      <c r="DO74" s="104"/>
      <c r="DU74" s="107"/>
      <c r="DV74" s="107"/>
      <c r="DW74" s="107"/>
      <c r="DX74" s="107"/>
      <c r="ED74" s="104"/>
      <c r="EJ74" s="107"/>
      <c r="EK74" s="107"/>
      <c r="EL74" s="107"/>
      <c r="EM74" s="107"/>
      <c r="ES74" s="104"/>
      <c r="EY74" s="107"/>
      <c r="EZ74" s="107"/>
      <c r="FA74" s="107"/>
      <c r="FB74" s="107"/>
    </row>
    <row r="75" spans="4:158" x14ac:dyDescent="0.2">
      <c r="D75" s="104"/>
      <c r="P75" s="104"/>
      <c r="AA75" s="104"/>
      <c r="AM75" s="104"/>
      <c r="AY75" s="104"/>
      <c r="BK75" s="104"/>
      <c r="BV75" s="104"/>
      <c r="CB75" s="107"/>
      <c r="CC75" s="107"/>
      <c r="CD75" s="107"/>
      <c r="CE75" s="107"/>
      <c r="CK75" s="104"/>
      <c r="CQ75" s="107"/>
      <c r="CR75" s="107"/>
      <c r="CS75" s="107"/>
      <c r="CT75" s="107"/>
      <c r="CZ75" s="104"/>
      <c r="DF75" s="107"/>
      <c r="DG75" s="107"/>
      <c r="DH75" s="107"/>
      <c r="DI75" s="107"/>
      <c r="DO75" s="104"/>
      <c r="DU75" s="107"/>
      <c r="DV75" s="107"/>
      <c r="DW75" s="107"/>
      <c r="DX75" s="107"/>
      <c r="ED75" s="104"/>
      <c r="EJ75" s="107"/>
      <c r="EK75" s="107"/>
      <c r="EL75" s="107"/>
      <c r="EM75" s="107"/>
      <c r="ES75" s="104"/>
      <c r="EY75" s="107"/>
      <c r="EZ75" s="107"/>
      <c r="FA75" s="107"/>
      <c r="FB75" s="107"/>
    </row>
    <row r="76" spans="4:158" x14ac:dyDescent="0.2">
      <c r="D76" s="104"/>
      <c r="P76" s="104"/>
      <c r="AA76" s="104"/>
      <c r="AM76" s="104"/>
      <c r="AY76" s="104"/>
      <c r="BK76" s="104"/>
      <c r="BV76" s="104"/>
      <c r="CB76" s="107"/>
      <c r="CC76" s="107"/>
      <c r="CD76" s="107"/>
      <c r="CE76" s="107"/>
      <c r="CK76" s="104"/>
      <c r="CQ76" s="107"/>
      <c r="CR76" s="107"/>
      <c r="CS76" s="107"/>
      <c r="CT76" s="107"/>
      <c r="CZ76" s="104"/>
      <c r="DF76" s="107"/>
      <c r="DG76" s="107"/>
      <c r="DH76" s="107"/>
      <c r="DI76" s="107"/>
      <c r="DO76" s="104"/>
      <c r="DU76" s="107"/>
      <c r="DV76" s="107"/>
      <c r="DW76" s="107"/>
      <c r="DX76" s="107"/>
      <c r="ED76" s="104"/>
      <c r="EJ76" s="107"/>
      <c r="EK76" s="107"/>
      <c r="EL76" s="107"/>
      <c r="EM76" s="107"/>
      <c r="ES76" s="104"/>
      <c r="EY76" s="107"/>
      <c r="EZ76" s="107"/>
      <c r="FA76" s="107"/>
      <c r="FB76" s="107"/>
    </row>
    <row r="77" spans="4:158" x14ac:dyDescent="0.2">
      <c r="D77" s="104"/>
      <c r="P77" s="104"/>
      <c r="AA77" s="104"/>
      <c r="AM77" s="104"/>
      <c r="AY77" s="104"/>
      <c r="BK77" s="104"/>
      <c r="BV77" s="104"/>
      <c r="CB77" s="107"/>
      <c r="CC77" s="107"/>
      <c r="CD77" s="107"/>
      <c r="CE77" s="107"/>
      <c r="CK77" s="104"/>
      <c r="CQ77" s="107"/>
      <c r="CR77" s="107"/>
      <c r="CS77" s="107"/>
      <c r="CT77" s="107"/>
      <c r="CZ77" s="104"/>
      <c r="DF77" s="107"/>
      <c r="DG77" s="107"/>
      <c r="DH77" s="107"/>
      <c r="DI77" s="107"/>
      <c r="DO77" s="104"/>
      <c r="DU77" s="107"/>
      <c r="DV77" s="107"/>
      <c r="DW77" s="107"/>
      <c r="DX77" s="107"/>
      <c r="ED77" s="104"/>
      <c r="EJ77" s="107"/>
      <c r="EK77" s="107"/>
      <c r="EL77" s="107"/>
      <c r="EM77" s="107"/>
      <c r="ES77" s="104"/>
      <c r="EY77" s="107"/>
      <c r="EZ77" s="107"/>
      <c r="FA77" s="107"/>
      <c r="FB77" s="107"/>
    </row>
    <row r="78" spans="4:158" x14ac:dyDescent="0.2">
      <c r="D78" s="104"/>
      <c r="P78" s="104"/>
      <c r="AA78" s="104"/>
      <c r="AM78" s="104"/>
      <c r="AY78" s="104"/>
      <c r="BK78" s="104"/>
      <c r="BV78" s="104"/>
      <c r="CB78" s="107"/>
      <c r="CC78" s="107"/>
      <c r="CD78" s="107"/>
      <c r="CE78" s="107"/>
      <c r="CK78" s="104"/>
      <c r="CQ78" s="107"/>
      <c r="CR78" s="107"/>
      <c r="CS78" s="107"/>
      <c r="CT78" s="107"/>
      <c r="CZ78" s="104"/>
      <c r="DF78" s="107"/>
      <c r="DG78" s="107"/>
      <c r="DH78" s="107"/>
      <c r="DI78" s="107"/>
      <c r="DO78" s="104"/>
      <c r="DU78" s="107"/>
      <c r="DV78" s="107"/>
      <c r="DW78" s="107"/>
      <c r="DX78" s="107"/>
      <c r="ED78" s="104"/>
      <c r="EJ78" s="107"/>
      <c r="EK78" s="107"/>
      <c r="EL78" s="107"/>
      <c r="EM78" s="107"/>
      <c r="ES78" s="104"/>
      <c r="EY78" s="107"/>
      <c r="EZ78" s="107"/>
      <c r="FA78" s="107"/>
      <c r="FB78" s="107"/>
    </row>
    <row r="79" spans="4:158" x14ac:dyDescent="0.2">
      <c r="D79" s="104"/>
      <c r="P79" s="104"/>
      <c r="AA79" s="104"/>
      <c r="AM79" s="104"/>
      <c r="AY79" s="104"/>
      <c r="BK79" s="104"/>
      <c r="BV79" s="104"/>
      <c r="CB79" s="107"/>
      <c r="CC79" s="107"/>
      <c r="CD79" s="107"/>
      <c r="CE79" s="107"/>
      <c r="CK79" s="104"/>
      <c r="CQ79" s="107"/>
      <c r="CR79" s="107"/>
      <c r="CS79" s="107"/>
      <c r="CT79" s="107"/>
      <c r="CZ79" s="104"/>
      <c r="DF79" s="107"/>
      <c r="DG79" s="107"/>
      <c r="DH79" s="107"/>
      <c r="DI79" s="107"/>
      <c r="DO79" s="104"/>
      <c r="DU79" s="107"/>
      <c r="DV79" s="107"/>
      <c r="DW79" s="107"/>
      <c r="DX79" s="107"/>
      <c r="ED79" s="104"/>
      <c r="EJ79" s="107"/>
      <c r="EK79" s="107"/>
      <c r="EL79" s="107"/>
      <c r="EM79" s="107"/>
      <c r="ES79" s="104"/>
      <c r="EY79" s="107"/>
      <c r="EZ79" s="107"/>
      <c r="FA79" s="107"/>
      <c r="FB79" s="107"/>
    </row>
    <row r="80" spans="4:158" x14ac:dyDescent="0.2">
      <c r="D80" s="104"/>
      <c r="P80" s="104"/>
      <c r="AA80" s="104"/>
      <c r="AM80" s="104"/>
      <c r="AY80" s="104"/>
      <c r="BK80" s="104"/>
      <c r="BV80" s="104"/>
      <c r="CB80" s="107"/>
      <c r="CC80" s="107"/>
      <c r="CD80" s="107"/>
      <c r="CE80" s="107"/>
      <c r="CK80" s="104"/>
      <c r="CQ80" s="107"/>
      <c r="CR80" s="107"/>
      <c r="CS80" s="107"/>
      <c r="CT80" s="107"/>
      <c r="CZ80" s="104"/>
      <c r="DF80" s="107"/>
      <c r="DG80" s="107"/>
      <c r="DH80" s="107"/>
      <c r="DI80" s="107"/>
      <c r="DO80" s="104"/>
      <c r="DU80" s="107"/>
      <c r="DV80" s="107"/>
      <c r="DW80" s="107"/>
      <c r="DX80" s="107"/>
      <c r="ED80" s="104"/>
      <c r="EJ80" s="107"/>
      <c r="EK80" s="107"/>
      <c r="EL80" s="107"/>
      <c r="EM80" s="107"/>
      <c r="ES80" s="104"/>
      <c r="EY80" s="107"/>
      <c r="EZ80" s="107"/>
      <c r="FA80" s="107"/>
      <c r="FB80" s="107"/>
    </row>
    <row r="81" spans="4:158" x14ac:dyDescent="0.2">
      <c r="D81" s="104"/>
      <c r="P81" s="104"/>
      <c r="AA81" s="104"/>
      <c r="AM81" s="104"/>
      <c r="AY81" s="104"/>
      <c r="BK81" s="104"/>
      <c r="BV81" s="104"/>
      <c r="CB81" s="107"/>
      <c r="CC81" s="107"/>
      <c r="CD81" s="107"/>
      <c r="CE81" s="107"/>
      <c r="CK81" s="104"/>
      <c r="CQ81" s="107"/>
      <c r="CR81" s="107"/>
      <c r="CS81" s="107"/>
      <c r="CT81" s="107"/>
      <c r="CZ81" s="104"/>
      <c r="DF81" s="107"/>
      <c r="DG81" s="107"/>
      <c r="DH81" s="107"/>
      <c r="DI81" s="107"/>
      <c r="DO81" s="104"/>
      <c r="DU81" s="107"/>
      <c r="DV81" s="107"/>
      <c r="DW81" s="107"/>
      <c r="DX81" s="107"/>
      <c r="ED81" s="104"/>
      <c r="EJ81" s="107"/>
      <c r="EK81" s="107"/>
      <c r="EL81" s="107"/>
      <c r="EM81" s="107"/>
      <c r="ES81" s="104"/>
      <c r="EY81" s="107"/>
      <c r="EZ81" s="107"/>
      <c r="FA81" s="107"/>
      <c r="FB81" s="107"/>
    </row>
    <row r="82" spans="4:158" x14ac:dyDescent="0.2">
      <c r="D82" s="104"/>
      <c r="P82" s="104"/>
      <c r="AA82" s="104"/>
      <c r="AM82" s="104"/>
      <c r="AY82" s="104"/>
      <c r="BK82" s="104"/>
      <c r="BV82" s="104"/>
      <c r="CB82" s="107"/>
      <c r="CC82" s="107"/>
      <c r="CD82" s="107"/>
      <c r="CE82" s="107"/>
      <c r="CK82" s="104"/>
      <c r="CQ82" s="107"/>
      <c r="CR82" s="107"/>
      <c r="CS82" s="107"/>
      <c r="CT82" s="107"/>
      <c r="CZ82" s="104"/>
      <c r="DF82" s="107"/>
      <c r="DG82" s="107"/>
      <c r="DH82" s="107"/>
      <c r="DI82" s="107"/>
      <c r="DO82" s="104"/>
      <c r="DU82" s="107"/>
      <c r="DV82" s="107"/>
      <c r="DW82" s="107"/>
      <c r="DX82" s="107"/>
      <c r="ED82" s="104"/>
      <c r="EJ82" s="107"/>
      <c r="EK82" s="107"/>
      <c r="EL82" s="107"/>
      <c r="EM82" s="107"/>
      <c r="ES82" s="104"/>
      <c r="EY82" s="107"/>
      <c r="EZ82" s="107"/>
      <c r="FA82" s="107"/>
      <c r="FB82" s="107"/>
    </row>
    <row r="83" spans="4:158" x14ac:dyDescent="0.2">
      <c r="D83" s="104"/>
      <c r="P83" s="104"/>
      <c r="AA83" s="104"/>
      <c r="AM83" s="104"/>
      <c r="AY83" s="104"/>
      <c r="BK83" s="104"/>
      <c r="BV83" s="104"/>
      <c r="CB83" s="107"/>
      <c r="CC83" s="107"/>
      <c r="CD83" s="107"/>
      <c r="CE83" s="107"/>
      <c r="CK83" s="104"/>
      <c r="CQ83" s="107"/>
      <c r="CR83" s="107"/>
      <c r="CS83" s="107"/>
      <c r="CT83" s="107"/>
      <c r="CZ83" s="104"/>
      <c r="DF83" s="107"/>
      <c r="DG83" s="107"/>
      <c r="DH83" s="107"/>
      <c r="DI83" s="107"/>
      <c r="DO83" s="104"/>
      <c r="DU83" s="107"/>
      <c r="DV83" s="107"/>
      <c r="DW83" s="107"/>
      <c r="DX83" s="107"/>
      <c r="ED83" s="104"/>
      <c r="EJ83" s="107"/>
      <c r="EK83" s="107"/>
      <c r="EL83" s="107"/>
      <c r="EM83" s="107"/>
      <c r="ES83" s="104"/>
      <c r="EY83" s="107"/>
      <c r="EZ83" s="107"/>
      <c r="FA83" s="107"/>
      <c r="FB83" s="107"/>
    </row>
    <row r="84" spans="4:158" x14ac:dyDescent="0.2">
      <c r="D84" s="104"/>
      <c r="P84" s="104"/>
      <c r="AA84" s="104"/>
      <c r="AM84" s="104"/>
      <c r="AY84" s="104"/>
      <c r="BK84" s="104"/>
      <c r="BV84" s="104"/>
      <c r="CB84" s="107"/>
      <c r="CC84" s="107"/>
      <c r="CD84" s="107"/>
      <c r="CE84" s="107"/>
      <c r="CK84" s="104"/>
      <c r="CQ84" s="107"/>
      <c r="CR84" s="107"/>
      <c r="CS84" s="107"/>
      <c r="CT84" s="107"/>
      <c r="CZ84" s="104"/>
      <c r="DF84" s="107"/>
      <c r="DG84" s="107"/>
      <c r="DH84" s="107"/>
      <c r="DI84" s="107"/>
      <c r="DO84" s="104"/>
      <c r="DU84" s="107"/>
      <c r="DV84" s="107"/>
      <c r="DW84" s="107"/>
      <c r="DX84" s="107"/>
      <c r="ED84" s="104"/>
      <c r="EJ84" s="107"/>
      <c r="EK84" s="107"/>
      <c r="EL84" s="107"/>
      <c r="EM84" s="107"/>
      <c r="ES84" s="104"/>
      <c r="EY84" s="107"/>
      <c r="EZ84" s="107"/>
      <c r="FA84" s="107"/>
      <c r="FB84" s="107"/>
    </row>
    <row r="85" spans="4:158" x14ac:dyDescent="0.2">
      <c r="D85" s="104"/>
      <c r="P85" s="104"/>
      <c r="AA85" s="104"/>
      <c r="AM85" s="104"/>
      <c r="AY85" s="104"/>
      <c r="BK85" s="104"/>
      <c r="BV85" s="104"/>
      <c r="CB85" s="107"/>
      <c r="CC85" s="107"/>
      <c r="CD85" s="107"/>
      <c r="CE85" s="107"/>
      <c r="CK85" s="104"/>
      <c r="CQ85" s="107"/>
      <c r="CR85" s="107"/>
      <c r="CS85" s="107"/>
      <c r="CT85" s="107"/>
      <c r="CZ85" s="104"/>
      <c r="DF85" s="107"/>
      <c r="DG85" s="107"/>
      <c r="DH85" s="107"/>
      <c r="DI85" s="107"/>
      <c r="DO85" s="104"/>
      <c r="DU85" s="107"/>
      <c r="DV85" s="107"/>
      <c r="DW85" s="107"/>
      <c r="DX85" s="107"/>
      <c r="ED85" s="104"/>
      <c r="EJ85" s="107"/>
      <c r="EK85" s="107"/>
      <c r="EL85" s="107"/>
      <c r="EM85" s="107"/>
      <c r="ES85" s="104"/>
      <c r="EY85" s="107"/>
      <c r="EZ85" s="107"/>
      <c r="FA85" s="107"/>
      <c r="FB85" s="107"/>
    </row>
    <row r="86" spans="4:158" x14ac:dyDescent="0.2">
      <c r="D86" s="104"/>
      <c r="P86" s="104"/>
      <c r="AA86" s="104"/>
      <c r="AM86" s="104"/>
      <c r="AY86" s="104"/>
      <c r="BK86" s="104"/>
      <c r="BV86" s="104"/>
      <c r="CB86" s="107"/>
      <c r="CC86" s="107"/>
      <c r="CD86" s="107"/>
      <c r="CE86" s="107"/>
      <c r="CK86" s="104"/>
      <c r="CQ86" s="107"/>
      <c r="CR86" s="107"/>
      <c r="CS86" s="107"/>
      <c r="CT86" s="107"/>
      <c r="CZ86" s="104"/>
      <c r="DF86" s="107"/>
      <c r="DG86" s="107"/>
      <c r="DH86" s="107"/>
      <c r="DI86" s="107"/>
      <c r="DO86" s="104"/>
      <c r="DU86" s="107"/>
      <c r="DV86" s="107"/>
      <c r="DW86" s="107"/>
      <c r="DX86" s="107"/>
      <c r="ED86" s="104"/>
      <c r="EJ86" s="107"/>
      <c r="EK86" s="107"/>
      <c r="EL86" s="107"/>
      <c r="EM86" s="107"/>
      <c r="ES86" s="104"/>
      <c r="EY86" s="107"/>
      <c r="EZ86" s="107"/>
      <c r="FA86" s="107"/>
      <c r="FB86" s="107"/>
    </row>
    <row r="87" spans="4:158" x14ac:dyDescent="0.2">
      <c r="D87" s="104"/>
      <c r="P87" s="104"/>
      <c r="AA87" s="104"/>
      <c r="AM87" s="104"/>
      <c r="AY87" s="104"/>
      <c r="BK87" s="104"/>
      <c r="BV87" s="104"/>
      <c r="CB87" s="107"/>
      <c r="CC87" s="107"/>
      <c r="CD87" s="107"/>
      <c r="CE87" s="107"/>
      <c r="CK87" s="104"/>
      <c r="CQ87" s="107"/>
      <c r="CR87" s="107"/>
      <c r="CS87" s="107"/>
      <c r="CT87" s="107"/>
      <c r="CZ87" s="104"/>
      <c r="DF87" s="107"/>
      <c r="DG87" s="107"/>
      <c r="DH87" s="107"/>
      <c r="DI87" s="107"/>
      <c r="DO87" s="104"/>
      <c r="DU87" s="107"/>
      <c r="DV87" s="107"/>
      <c r="DW87" s="107"/>
      <c r="DX87" s="107"/>
      <c r="ED87" s="104"/>
      <c r="EJ87" s="107"/>
      <c r="EK87" s="107"/>
      <c r="EL87" s="107"/>
      <c r="EM87" s="107"/>
      <c r="ES87" s="104"/>
      <c r="EY87" s="107"/>
      <c r="EZ87" s="107"/>
      <c r="FA87" s="107"/>
      <c r="FB87" s="107"/>
    </row>
    <row r="88" spans="4:158" x14ac:dyDescent="0.2">
      <c r="D88" s="104"/>
      <c r="P88" s="104"/>
      <c r="AA88" s="104"/>
      <c r="AM88" s="104"/>
      <c r="AY88" s="104"/>
      <c r="BK88" s="104"/>
      <c r="BV88" s="104"/>
      <c r="CB88" s="107"/>
      <c r="CC88" s="107"/>
      <c r="CD88" s="107"/>
      <c r="CE88" s="107"/>
      <c r="CK88" s="104"/>
      <c r="CQ88" s="107"/>
      <c r="CR88" s="107"/>
      <c r="CS88" s="107"/>
      <c r="CT88" s="107"/>
      <c r="CZ88" s="104"/>
      <c r="DF88" s="107"/>
      <c r="DG88" s="107"/>
      <c r="DH88" s="107"/>
      <c r="DI88" s="107"/>
      <c r="DO88" s="104"/>
      <c r="DU88" s="107"/>
      <c r="DV88" s="107"/>
      <c r="DW88" s="107"/>
      <c r="DX88" s="107"/>
      <c r="ED88" s="104"/>
      <c r="EJ88" s="107"/>
      <c r="EK88" s="107"/>
      <c r="EL88" s="107"/>
      <c r="EM88" s="107"/>
      <c r="ES88" s="104"/>
      <c r="EY88" s="107"/>
      <c r="EZ88" s="107"/>
      <c r="FA88" s="107"/>
      <c r="FB88" s="107"/>
    </row>
    <row r="89" spans="4:158" x14ac:dyDescent="0.2">
      <c r="D89" s="104"/>
      <c r="P89" s="104"/>
      <c r="AA89" s="104"/>
      <c r="AM89" s="104"/>
      <c r="AY89" s="104"/>
      <c r="BK89" s="104"/>
      <c r="BV89" s="104"/>
      <c r="CB89" s="107"/>
      <c r="CC89" s="107"/>
      <c r="CD89" s="107"/>
      <c r="CE89" s="107"/>
      <c r="CK89" s="104"/>
      <c r="CQ89" s="107"/>
      <c r="CR89" s="107"/>
      <c r="CS89" s="107"/>
      <c r="CT89" s="107"/>
      <c r="CZ89" s="104"/>
      <c r="DF89" s="107"/>
      <c r="DG89" s="107"/>
      <c r="DH89" s="107"/>
      <c r="DI89" s="107"/>
      <c r="DO89" s="104"/>
      <c r="DU89" s="107"/>
      <c r="DV89" s="107"/>
      <c r="DW89" s="107"/>
      <c r="DX89" s="107"/>
      <c r="ED89" s="104"/>
      <c r="EJ89" s="107"/>
      <c r="EK89" s="107"/>
      <c r="EL89" s="107"/>
      <c r="EM89" s="107"/>
      <c r="ES89" s="104"/>
      <c r="EY89" s="107"/>
      <c r="EZ89" s="107"/>
      <c r="FA89" s="107"/>
      <c r="FB89" s="107"/>
    </row>
    <row r="90" spans="4:158" x14ac:dyDescent="0.2">
      <c r="D90" s="104"/>
      <c r="P90" s="104"/>
      <c r="AA90" s="104"/>
      <c r="AM90" s="104"/>
      <c r="AY90" s="104"/>
      <c r="BK90" s="104"/>
      <c r="BV90" s="104"/>
      <c r="CB90" s="107"/>
      <c r="CC90" s="107"/>
      <c r="CD90" s="107"/>
      <c r="CE90" s="107"/>
      <c r="CK90" s="104"/>
      <c r="CQ90" s="107"/>
      <c r="CR90" s="107"/>
      <c r="CS90" s="107"/>
      <c r="CT90" s="107"/>
      <c r="CZ90" s="104"/>
      <c r="DF90" s="107"/>
      <c r="DG90" s="107"/>
      <c r="DH90" s="107"/>
      <c r="DI90" s="107"/>
      <c r="DO90" s="104"/>
      <c r="DU90" s="107"/>
      <c r="DV90" s="107"/>
      <c r="DW90" s="107"/>
      <c r="DX90" s="107"/>
      <c r="ED90" s="104"/>
      <c r="EJ90" s="107"/>
      <c r="EK90" s="107"/>
      <c r="EL90" s="107"/>
      <c r="EM90" s="107"/>
      <c r="ES90" s="104"/>
      <c r="EY90" s="107"/>
      <c r="EZ90" s="107"/>
      <c r="FA90" s="107"/>
      <c r="FB90" s="107"/>
    </row>
    <row r="91" spans="4:158" x14ac:dyDescent="0.2">
      <c r="D91" s="104"/>
      <c r="P91" s="104"/>
      <c r="AA91" s="104"/>
      <c r="AM91" s="104"/>
      <c r="AY91" s="104"/>
      <c r="BK91" s="104"/>
      <c r="BV91" s="104"/>
      <c r="CB91" s="107"/>
      <c r="CC91" s="107"/>
      <c r="CD91" s="107"/>
      <c r="CE91" s="107"/>
      <c r="CK91" s="104"/>
      <c r="CQ91" s="107"/>
      <c r="CR91" s="107"/>
      <c r="CS91" s="107"/>
      <c r="CT91" s="107"/>
      <c r="CZ91" s="104"/>
      <c r="DF91" s="107"/>
      <c r="DG91" s="107"/>
      <c r="DH91" s="107"/>
      <c r="DI91" s="107"/>
      <c r="DO91" s="104"/>
      <c r="DU91" s="107"/>
      <c r="DV91" s="107"/>
      <c r="DW91" s="107"/>
      <c r="DX91" s="107"/>
      <c r="ED91" s="104"/>
      <c r="EJ91" s="107"/>
      <c r="EK91" s="107"/>
      <c r="EL91" s="107"/>
      <c r="EM91" s="107"/>
      <c r="ES91" s="104"/>
      <c r="EY91" s="107"/>
      <c r="EZ91" s="107"/>
      <c r="FA91" s="107"/>
      <c r="FB91" s="107"/>
    </row>
    <row r="92" spans="4:158" x14ac:dyDescent="0.2">
      <c r="D92" s="104"/>
      <c r="P92" s="104"/>
      <c r="AA92" s="104"/>
      <c r="AM92" s="104"/>
      <c r="AY92" s="104"/>
      <c r="BK92" s="104"/>
      <c r="BV92" s="104"/>
      <c r="CB92" s="107"/>
      <c r="CC92" s="107"/>
      <c r="CD92" s="107"/>
      <c r="CE92" s="107"/>
      <c r="CK92" s="104"/>
      <c r="CQ92" s="107"/>
      <c r="CR92" s="107"/>
      <c r="CS92" s="107"/>
      <c r="CT92" s="107"/>
      <c r="CZ92" s="104"/>
      <c r="DF92" s="107"/>
      <c r="DG92" s="107"/>
      <c r="DH92" s="107"/>
      <c r="DI92" s="107"/>
      <c r="DO92" s="104"/>
      <c r="DU92" s="107"/>
      <c r="DV92" s="107"/>
      <c r="DW92" s="107"/>
      <c r="DX92" s="107"/>
      <c r="ED92" s="104"/>
      <c r="EJ92" s="107"/>
      <c r="EK92" s="107"/>
      <c r="EL92" s="107"/>
      <c r="EM92" s="107"/>
      <c r="ES92" s="104"/>
      <c r="EY92" s="107"/>
      <c r="EZ92" s="107"/>
      <c r="FA92" s="107"/>
      <c r="FB92" s="107"/>
    </row>
  </sheetData>
  <sheetProtection selectLockedCells="1"/>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Y88"/>
  <sheetViews>
    <sheetView workbookViewId="0">
      <selection activeCell="A2" sqref="A2:A20"/>
    </sheetView>
  </sheetViews>
  <sheetFormatPr defaultRowHeight="15" x14ac:dyDescent="0.25"/>
  <cols>
    <col min="1" max="1" width="6.7109375" bestFit="1" customWidth="1"/>
    <col min="2" max="2" width="16" customWidth="1"/>
    <col min="3" max="3" width="2" bestFit="1" customWidth="1"/>
    <col min="4" max="4" width="5.28515625" bestFit="1" customWidth="1"/>
    <col min="5" max="5" width="6" customWidth="1"/>
    <col min="6" max="11" width="4.85546875" customWidth="1"/>
    <col min="25" max="25" width="9.140625" style="99"/>
  </cols>
  <sheetData>
    <row r="1" spans="1:25" x14ac:dyDescent="0.25">
      <c r="B1" t="s">
        <v>81</v>
      </c>
      <c r="C1">
        <v>1</v>
      </c>
      <c r="D1" t="s">
        <v>90</v>
      </c>
      <c r="E1" t="s">
        <v>67</v>
      </c>
      <c r="F1">
        <v>1</v>
      </c>
      <c r="G1">
        <v>2</v>
      </c>
      <c r="H1">
        <v>3</v>
      </c>
      <c r="I1">
        <v>4</v>
      </c>
      <c r="J1">
        <v>5</v>
      </c>
      <c r="K1">
        <v>6</v>
      </c>
    </row>
    <row r="2" spans="1:25" x14ac:dyDescent="0.25">
      <c r="A2" t="s">
        <v>67</v>
      </c>
      <c r="B2" t="s">
        <v>82</v>
      </c>
      <c r="C2">
        <v>2</v>
      </c>
      <c r="E2">
        <v>7</v>
      </c>
      <c r="F2">
        <f>Szilv($E$1,F$1,$E2)</f>
        <v>2.1895475835889414E-2</v>
      </c>
      <c r="G2">
        <f t="shared" ref="G2:K18" si="0">Szilv($E$1,G$1,$E2)</f>
        <v>2.1895475835889414E-2</v>
      </c>
      <c r="H2">
        <f t="shared" si="0"/>
        <v>2.1895475835889414E-2</v>
      </c>
      <c r="I2">
        <f t="shared" si="0"/>
        <v>2.1895475835889414E-2</v>
      </c>
      <c r="J2">
        <f t="shared" si="0"/>
        <v>2.1895475835889414E-2</v>
      </c>
      <c r="K2">
        <f t="shared" si="0"/>
        <v>2.1895475835889414E-2</v>
      </c>
      <c r="Y2" s="99">
        <v>7</v>
      </c>
    </row>
    <row r="3" spans="1:25" x14ac:dyDescent="0.25">
      <c r="A3" t="s">
        <v>51</v>
      </c>
      <c r="B3" t="s">
        <v>83</v>
      </c>
      <c r="C3">
        <v>3</v>
      </c>
      <c r="E3">
        <v>7.5</v>
      </c>
      <c r="F3">
        <f t="shared" ref="F3:K34" si="1">Szilv($E$1,F$1,$E3)</f>
        <v>2.617072582572481E-2</v>
      </c>
      <c r="G3">
        <f t="shared" si="0"/>
        <v>2.617072582572481E-2</v>
      </c>
      <c r="H3">
        <f t="shared" si="0"/>
        <v>2.617072582572481E-2</v>
      </c>
      <c r="I3">
        <f t="shared" si="0"/>
        <v>2.617072582572481E-2</v>
      </c>
      <c r="J3">
        <f t="shared" si="0"/>
        <v>2.617072582572481E-2</v>
      </c>
      <c r="K3">
        <f t="shared" si="0"/>
        <v>2.617072582572481E-2</v>
      </c>
      <c r="Y3" s="99">
        <v>44014</v>
      </c>
    </row>
    <row r="4" spans="1:25" x14ac:dyDescent="0.25">
      <c r="A4" t="s">
        <v>26</v>
      </c>
      <c r="B4" t="s">
        <v>84</v>
      </c>
      <c r="C4">
        <v>4</v>
      </c>
      <c r="E4">
        <v>8</v>
      </c>
      <c r="F4">
        <f t="shared" si="1"/>
        <v>3.0922603322466474E-2</v>
      </c>
      <c r="G4">
        <f t="shared" si="0"/>
        <v>3.0922603322466474E-2</v>
      </c>
      <c r="H4">
        <f t="shared" si="0"/>
        <v>3.0922603322466474E-2</v>
      </c>
      <c r="I4">
        <f t="shared" si="0"/>
        <v>3.0922603322466474E-2</v>
      </c>
      <c r="J4">
        <f t="shared" si="0"/>
        <v>3.0922603322466474E-2</v>
      </c>
      <c r="K4">
        <f t="shared" si="0"/>
        <v>3.0922603322466474E-2</v>
      </c>
    </row>
    <row r="5" spans="1:25" x14ac:dyDescent="0.25">
      <c r="A5" t="s">
        <v>68</v>
      </c>
      <c r="B5" t="s">
        <v>85</v>
      </c>
      <c r="C5">
        <v>5</v>
      </c>
      <c r="E5">
        <v>8.5</v>
      </c>
      <c r="F5">
        <f t="shared" si="1"/>
        <v>3.6169459700696176E-2</v>
      </c>
      <c r="G5">
        <f t="shared" si="0"/>
        <v>3.6169459700696176E-2</v>
      </c>
      <c r="H5">
        <f t="shared" si="0"/>
        <v>3.6169459700696176E-2</v>
      </c>
      <c r="I5">
        <f t="shared" si="0"/>
        <v>3.6169459700696176E-2</v>
      </c>
      <c r="J5">
        <f t="shared" si="0"/>
        <v>3.6169459700696176E-2</v>
      </c>
      <c r="K5">
        <f t="shared" si="0"/>
        <v>3.6169459700696176E-2</v>
      </c>
    </row>
    <row r="6" spans="1:25" x14ac:dyDescent="0.25">
      <c r="A6" t="s">
        <v>27</v>
      </c>
      <c r="B6" t="s">
        <v>86</v>
      </c>
      <c r="C6">
        <v>6</v>
      </c>
      <c r="E6">
        <v>9</v>
      </c>
      <c r="F6">
        <f t="shared" si="1"/>
        <v>4.1929175911882513E-2</v>
      </c>
      <c r="G6">
        <f t="shared" si="0"/>
        <v>4.1929175911882513E-2</v>
      </c>
      <c r="H6">
        <f t="shared" si="0"/>
        <v>4.1929175911882513E-2</v>
      </c>
      <c r="I6">
        <f t="shared" si="0"/>
        <v>4.1929175911882513E-2</v>
      </c>
      <c r="J6">
        <f t="shared" si="0"/>
        <v>4.1929175911882513E-2</v>
      </c>
      <c r="K6">
        <f t="shared" si="0"/>
        <v>4.1929175911882513E-2</v>
      </c>
    </row>
    <row r="7" spans="1:25" x14ac:dyDescent="0.25">
      <c r="A7" t="s">
        <v>69</v>
      </c>
      <c r="E7">
        <v>9.5</v>
      </c>
      <c r="F7">
        <f t="shared" si="1"/>
        <v>4.8219201261340577E-2</v>
      </c>
      <c r="G7">
        <f t="shared" si="0"/>
        <v>4.8219201261340577E-2</v>
      </c>
      <c r="H7">
        <f t="shared" si="0"/>
        <v>4.8219201261340577E-2</v>
      </c>
      <c r="I7">
        <f t="shared" si="0"/>
        <v>4.8219201261340577E-2</v>
      </c>
      <c r="J7">
        <f t="shared" si="0"/>
        <v>4.8219201261340577E-2</v>
      </c>
      <c r="K7">
        <f t="shared" si="0"/>
        <v>4.8219201261340577E-2</v>
      </c>
    </row>
    <row r="8" spans="1:25" x14ac:dyDescent="0.25">
      <c r="A8" t="s">
        <v>70</v>
      </c>
      <c r="E8">
        <v>10</v>
      </c>
      <c r="F8">
        <f t="shared" si="1"/>
        <v>5.5056587025218991E-2</v>
      </c>
      <c r="G8">
        <f t="shared" si="0"/>
        <v>5.5056587025218991E-2</v>
      </c>
      <c r="H8">
        <f t="shared" si="0"/>
        <v>5.5056587025218991E-2</v>
      </c>
      <c r="I8">
        <f t="shared" si="0"/>
        <v>5.5056587025218991E-2</v>
      </c>
      <c r="J8">
        <f t="shared" si="0"/>
        <v>5.5056587025218991E-2</v>
      </c>
      <c r="K8">
        <f t="shared" si="0"/>
        <v>5.5056587025218991E-2</v>
      </c>
    </row>
    <row r="9" spans="1:25" x14ac:dyDescent="0.25">
      <c r="A9" t="s">
        <v>53</v>
      </c>
      <c r="E9">
        <v>10.5</v>
      </c>
      <c r="F9">
        <f t="shared" si="1"/>
        <v>6.2458015828524928E-2</v>
      </c>
      <c r="G9">
        <f t="shared" si="0"/>
        <v>6.2458015828524928E-2</v>
      </c>
      <c r="H9">
        <f t="shared" si="0"/>
        <v>6.2458015828524928E-2</v>
      </c>
      <c r="I9">
        <f t="shared" si="0"/>
        <v>6.2458015828524928E-2</v>
      </c>
      <c r="J9">
        <f t="shared" si="0"/>
        <v>6.2458015828524928E-2</v>
      </c>
      <c r="K9">
        <f t="shared" si="0"/>
        <v>6.2458015828524928E-2</v>
      </c>
    </row>
    <row r="10" spans="1:25" x14ac:dyDescent="0.25">
      <c r="A10" t="s">
        <v>52</v>
      </c>
      <c r="E10">
        <v>11</v>
      </c>
      <c r="F10">
        <f t="shared" si="1"/>
        <v>7.0439827503071845E-2</v>
      </c>
      <c r="G10">
        <f t="shared" si="0"/>
        <v>7.0439827503071845E-2</v>
      </c>
      <c r="H10">
        <f t="shared" si="0"/>
        <v>7.0439827503071845E-2</v>
      </c>
      <c r="I10">
        <f t="shared" si="0"/>
        <v>7.0439827503071845E-2</v>
      </c>
      <c r="J10">
        <f t="shared" si="0"/>
        <v>7.0439827503071845E-2</v>
      </c>
      <c r="K10">
        <f t="shared" si="0"/>
        <v>7.0439827503071845E-2</v>
      </c>
    </row>
    <row r="11" spans="1:25" x14ac:dyDescent="0.25">
      <c r="A11" t="s">
        <v>71</v>
      </c>
      <c r="E11">
        <v>11.5</v>
      </c>
      <c r="F11">
        <f t="shared" si="1"/>
        <v>7.9018041993974192E-2</v>
      </c>
      <c r="G11">
        <f t="shared" si="0"/>
        <v>7.9018041993974192E-2</v>
      </c>
      <c r="H11">
        <f t="shared" si="0"/>
        <v>7.9018041993974192E-2</v>
      </c>
      <c r="I11">
        <f t="shared" si="0"/>
        <v>7.9018041993974192E-2</v>
      </c>
      <c r="J11">
        <f t="shared" si="0"/>
        <v>7.9018041993974192E-2</v>
      </c>
      <c r="K11">
        <f t="shared" si="0"/>
        <v>7.9018041993974192E-2</v>
      </c>
    </row>
    <row r="12" spans="1:25" x14ac:dyDescent="0.25">
      <c r="A12" t="s">
        <v>72</v>
      </c>
      <c r="E12">
        <v>12</v>
      </c>
      <c r="F12">
        <f t="shared" si="1"/>
        <v>8.82083797698546E-2</v>
      </c>
      <c r="G12">
        <f t="shared" si="0"/>
        <v>8.82083797698546E-2</v>
      </c>
      <c r="H12">
        <f t="shared" si="0"/>
        <v>8.82083797698546E-2</v>
      </c>
      <c r="I12">
        <f t="shared" si="0"/>
        <v>8.82083797698546E-2</v>
      </c>
      <c r="J12">
        <f t="shared" si="0"/>
        <v>8.82083797698546E-2</v>
      </c>
      <c r="K12">
        <f t="shared" si="0"/>
        <v>8.82083797698546E-2</v>
      </c>
    </row>
    <row r="13" spans="1:25" x14ac:dyDescent="0.25">
      <c r="A13" t="s">
        <v>73</v>
      </c>
      <c r="E13">
        <v>12.5</v>
      </c>
      <c r="F13">
        <f t="shared" si="1"/>
        <v>9.8026280105052085E-2</v>
      </c>
      <c r="G13">
        <f t="shared" si="0"/>
        <v>9.8026280105052085E-2</v>
      </c>
      <c r="H13">
        <f t="shared" si="0"/>
        <v>9.8026280105052085E-2</v>
      </c>
      <c r="I13">
        <f t="shared" si="0"/>
        <v>9.8026280105052085E-2</v>
      </c>
      <c r="J13">
        <f t="shared" si="0"/>
        <v>9.8026280105052085E-2</v>
      </c>
      <c r="K13">
        <f t="shared" si="0"/>
        <v>9.8026280105052085E-2</v>
      </c>
    </row>
    <row r="14" spans="1:25" x14ac:dyDescent="0.25">
      <c r="A14" t="s">
        <v>74</v>
      </c>
      <c r="E14">
        <v>13</v>
      </c>
      <c r="F14">
        <f t="shared" si="1"/>
        <v>0.1084869175347465</v>
      </c>
      <c r="G14">
        <f t="shared" si="0"/>
        <v>0.1084869175347465</v>
      </c>
      <c r="H14">
        <f t="shared" si="0"/>
        <v>0.1084869175347465</v>
      </c>
      <c r="I14">
        <f t="shared" si="0"/>
        <v>0.1084869175347465</v>
      </c>
      <c r="J14">
        <f t="shared" si="0"/>
        <v>0.1084869175347465</v>
      </c>
      <c r="K14">
        <f t="shared" si="0"/>
        <v>0.1084869175347465</v>
      </c>
    </row>
    <row r="15" spans="1:25" x14ac:dyDescent="0.25">
      <c r="A15" t="s">
        <v>75</v>
      </c>
      <c r="E15">
        <v>13.5</v>
      </c>
      <c r="F15">
        <f t="shared" si="1"/>
        <v>0.11960521673106565</v>
      </c>
      <c r="G15">
        <f t="shared" si="0"/>
        <v>0.11960521673106565</v>
      </c>
      <c r="H15">
        <f t="shared" si="0"/>
        <v>0.11960521673106565</v>
      </c>
      <c r="I15">
        <f t="shared" si="0"/>
        <v>0.11960521673106565</v>
      </c>
      <c r="J15">
        <f t="shared" si="0"/>
        <v>0.11960521673106565</v>
      </c>
      <c r="K15">
        <f t="shared" si="0"/>
        <v>0.11960521673106565</v>
      </c>
    </row>
    <row r="16" spans="1:25" x14ac:dyDescent="0.25">
      <c r="A16" t="s">
        <v>76</v>
      </c>
      <c r="E16">
        <v>14</v>
      </c>
      <c r="F16">
        <f t="shared" si="1"/>
        <v>0.13139586600634343</v>
      </c>
      <c r="G16">
        <f t="shared" si="0"/>
        <v>0.13139586600634343</v>
      </c>
      <c r="H16">
        <f t="shared" si="0"/>
        <v>0.13139586600634343</v>
      </c>
      <c r="I16">
        <f t="shared" si="0"/>
        <v>0.13139586600634343</v>
      </c>
      <c r="J16">
        <f t="shared" si="0"/>
        <v>0.13139586600634343</v>
      </c>
      <c r="K16">
        <f t="shared" si="0"/>
        <v>0.13139586600634343</v>
      </c>
    </row>
    <row r="17" spans="1:11" x14ac:dyDescent="0.25">
      <c r="A17" t="s">
        <v>77</v>
      </c>
      <c r="E17">
        <v>14.5</v>
      </c>
      <c r="F17">
        <f t="shared" si="1"/>
        <v>0.14387332961616422</v>
      </c>
      <c r="G17">
        <f t="shared" si="0"/>
        <v>0.14387332961616422</v>
      </c>
      <c r="H17">
        <f t="shared" si="0"/>
        <v>0.14387332961616422</v>
      </c>
      <c r="I17">
        <f t="shared" si="0"/>
        <v>0.14387332961616422</v>
      </c>
      <c r="J17">
        <f t="shared" si="0"/>
        <v>0.14387332961616422</v>
      </c>
      <c r="K17">
        <f t="shared" si="0"/>
        <v>0.14387332961616422</v>
      </c>
    </row>
    <row r="18" spans="1:11" x14ac:dyDescent="0.25">
      <c r="A18" t="s">
        <v>78</v>
      </c>
      <c r="E18">
        <v>15</v>
      </c>
      <c r="F18">
        <f t="shared" si="1"/>
        <v>0.15705185900774937</v>
      </c>
      <c r="G18">
        <f t="shared" si="0"/>
        <v>0.15705185900774937</v>
      </c>
      <c r="H18">
        <f t="shared" si="0"/>
        <v>0.15705185900774937</v>
      </c>
      <c r="I18">
        <f t="shared" si="0"/>
        <v>0.15705185900774937</v>
      </c>
      <c r="J18">
        <f t="shared" si="0"/>
        <v>0.15705185900774937</v>
      </c>
      <c r="K18">
        <f t="shared" si="1"/>
        <v>0.15705185900774937</v>
      </c>
    </row>
    <row r="19" spans="1:11" x14ac:dyDescent="0.25">
      <c r="A19" t="s">
        <v>79</v>
      </c>
      <c r="E19">
        <v>15.5</v>
      </c>
      <c r="F19">
        <f t="shared" si="1"/>
        <v>0.17094550313719434</v>
      </c>
      <c r="G19">
        <f t="shared" si="1"/>
        <v>0.17094550313719434</v>
      </c>
      <c r="H19">
        <f t="shared" ref="H19:J34" si="2">Szilv($E$1,H$1,$E19)</f>
        <v>0.17094550313719434</v>
      </c>
      <c r="I19">
        <f t="shared" si="2"/>
        <v>0.17094550313719434</v>
      </c>
      <c r="J19">
        <f t="shared" si="2"/>
        <v>0.17094550313719434</v>
      </c>
      <c r="K19">
        <f t="shared" si="1"/>
        <v>0.17094550313719434</v>
      </c>
    </row>
    <row r="20" spans="1:11" x14ac:dyDescent="0.25">
      <c r="A20" t="s">
        <v>80</v>
      </c>
      <c r="E20">
        <v>16</v>
      </c>
      <c r="F20">
        <f t="shared" si="1"/>
        <v>0.18556811796097999</v>
      </c>
      <c r="G20">
        <f t="shared" si="1"/>
        <v>0.18556811796097999</v>
      </c>
      <c r="H20">
        <f t="shared" si="2"/>
        <v>0.18556811796097999</v>
      </c>
      <c r="I20">
        <f t="shared" si="2"/>
        <v>0.18556811796097999</v>
      </c>
      <c r="J20">
        <f t="shared" si="2"/>
        <v>0.18556811796097999</v>
      </c>
      <c r="K20">
        <f t="shared" si="1"/>
        <v>0.18556811796097999</v>
      </c>
    </row>
    <row r="21" spans="1:11" x14ac:dyDescent="0.25">
      <c r="E21">
        <v>16.5</v>
      </c>
      <c r="F21">
        <f t="shared" si="1"/>
        <v>0.20093337519224158</v>
      </c>
      <c r="G21">
        <f t="shared" si="1"/>
        <v>0.20093337519224158</v>
      </c>
      <c r="H21">
        <f t="shared" si="2"/>
        <v>0.20093337519224158</v>
      </c>
      <c r="I21">
        <f t="shared" si="2"/>
        <v>0.20093337519224158</v>
      </c>
      <c r="J21">
        <f t="shared" si="2"/>
        <v>0.20093337519224158</v>
      </c>
      <c r="K21">
        <f t="shared" si="1"/>
        <v>0.20093337519224158</v>
      </c>
    </row>
    <row r="22" spans="1:11" x14ac:dyDescent="0.25">
      <c r="E22">
        <v>17</v>
      </c>
      <c r="F22">
        <f t="shared" si="1"/>
        <v>0.2170547703998533</v>
      </c>
      <c r="G22">
        <f t="shared" si="1"/>
        <v>0.2170547703998533</v>
      </c>
      <c r="H22">
        <f t="shared" si="2"/>
        <v>0.2170547703998533</v>
      </c>
      <c r="I22">
        <f t="shared" si="2"/>
        <v>0.2170547703998533</v>
      </c>
      <c r="J22">
        <f t="shared" si="2"/>
        <v>0.2170547703998533</v>
      </c>
      <c r="K22">
        <f t="shared" si="1"/>
        <v>0.2170547703998533</v>
      </c>
    </row>
    <row r="23" spans="1:11" x14ac:dyDescent="0.25">
      <c r="E23">
        <v>17.5</v>
      </c>
      <c r="F23">
        <f t="shared" si="1"/>
        <v>0.23394563051799483</v>
      </c>
      <c r="G23">
        <f t="shared" si="1"/>
        <v>0.23394563051799483</v>
      </c>
      <c r="H23">
        <f t="shared" si="2"/>
        <v>0.23394563051799483</v>
      </c>
      <c r="I23">
        <f t="shared" si="2"/>
        <v>0.23394563051799483</v>
      </c>
      <c r="J23">
        <f t="shared" si="2"/>
        <v>0.23394563051799483</v>
      </c>
      <c r="K23">
        <f t="shared" si="1"/>
        <v>0.23394563051799483</v>
      </c>
    </row>
    <row r="24" spans="1:11" x14ac:dyDescent="0.25">
      <c r="E24">
        <v>18</v>
      </c>
      <c r="F24">
        <f t="shared" si="1"/>
        <v>0.25161912082511834</v>
      </c>
      <c r="G24">
        <f t="shared" si="1"/>
        <v>0.25161912082511834</v>
      </c>
      <c r="H24">
        <f t="shared" si="2"/>
        <v>0.25161912082511834</v>
      </c>
      <c r="I24">
        <f t="shared" si="2"/>
        <v>0.25161912082511834</v>
      </c>
      <c r="J24">
        <f t="shared" si="2"/>
        <v>0.25161912082511834</v>
      </c>
      <c r="K24">
        <f t="shared" si="1"/>
        <v>0.25161912082511834</v>
      </c>
    </row>
    <row r="25" spans="1:11" x14ac:dyDescent="0.25">
      <c r="E25">
        <v>18.5</v>
      </c>
      <c r="F25">
        <f t="shared" si="1"/>
        <v>0.27008825144383697</v>
      </c>
      <c r="G25">
        <f t="shared" si="1"/>
        <v>0.27008825144383697</v>
      </c>
      <c r="H25">
        <f t="shared" si="2"/>
        <v>0.27008825144383697</v>
      </c>
      <c r="I25">
        <f t="shared" si="2"/>
        <v>0.27008825144383697</v>
      </c>
      <c r="J25">
        <f t="shared" si="2"/>
        <v>0.27008825144383697</v>
      </c>
      <c r="K25">
        <f t="shared" si="1"/>
        <v>0.27008825144383697</v>
      </c>
    </row>
    <row r="26" spans="1:11" x14ac:dyDescent="0.25">
      <c r="E26">
        <v>19</v>
      </c>
      <c r="F26">
        <f t="shared" si="1"/>
        <v>0.28936588340696573</v>
      </c>
      <c r="G26">
        <f t="shared" si="1"/>
        <v>0.28936588340696573</v>
      </c>
      <c r="H26">
        <f t="shared" si="2"/>
        <v>0.28936588340696573</v>
      </c>
      <c r="I26">
        <f t="shared" si="2"/>
        <v>0.28936588340696573</v>
      </c>
      <c r="J26">
        <f t="shared" si="2"/>
        <v>0.28936588340696573</v>
      </c>
      <c r="K26">
        <f t="shared" si="1"/>
        <v>0.28936588340696573</v>
      </c>
    </row>
    <row r="27" spans="1:11" x14ac:dyDescent="0.25">
      <c r="E27">
        <v>19.5</v>
      </c>
      <c r="F27">
        <f t="shared" si="1"/>
        <v>0.30946473432957178</v>
      </c>
      <c r="G27">
        <f t="shared" si="1"/>
        <v>0.30946473432957178</v>
      </c>
      <c r="H27">
        <f t="shared" si="2"/>
        <v>0.30946473432957178</v>
      </c>
      <c r="I27">
        <f t="shared" si="2"/>
        <v>0.29005566635684094</v>
      </c>
      <c r="J27">
        <f t="shared" si="2"/>
        <v>0.30946473432957178</v>
      </c>
      <c r="K27">
        <f t="shared" si="1"/>
        <v>0.30946473432957178</v>
      </c>
    </row>
    <row r="28" spans="1:11" x14ac:dyDescent="0.25">
      <c r="E28">
        <v>20</v>
      </c>
      <c r="F28">
        <f t="shared" si="1"/>
        <v>0.31990498263250966</v>
      </c>
      <c r="G28">
        <f t="shared" si="1"/>
        <v>0.33039738372227984</v>
      </c>
      <c r="H28">
        <f t="shared" si="2"/>
        <v>0.33039738372227984</v>
      </c>
      <c r="I28">
        <f t="shared" si="2"/>
        <v>0.30770293937936194</v>
      </c>
      <c r="J28">
        <f t="shared" si="2"/>
        <v>0.33039738372227984</v>
      </c>
      <c r="K28">
        <f t="shared" si="1"/>
        <v>0.33039738372227984</v>
      </c>
    </row>
    <row r="29" spans="1:11" x14ac:dyDescent="0.25">
      <c r="E29">
        <v>20.5</v>
      </c>
      <c r="F29">
        <f t="shared" si="1"/>
        <v>0.3396772237316753</v>
      </c>
      <c r="G29">
        <f t="shared" si="1"/>
        <v>0.35217627797710738</v>
      </c>
      <c r="H29">
        <f t="shared" si="2"/>
        <v>0.35217627797710738</v>
      </c>
      <c r="I29">
        <f t="shared" si="2"/>
        <v>0.32586070981408999</v>
      </c>
      <c r="J29">
        <f t="shared" si="2"/>
        <v>0.35217627797710738</v>
      </c>
      <c r="K29">
        <f t="shared" si="1"/>
        <v>0.35217627797710738</v>
      </c>
    </row>
    <row r="30" spans="1:11" x14ac:dyDescent="0.25">
      <c r="E30">
        <v>21</v>
      </c>
      <c r="F30">
        <f t="shared" si="1"/>
        <v>0.36002383636905333</v>
      </c>
      <c r="G30">
        <f t="shared" si="1"/>
        <v>0.37481373505366311</v>
      </c>
      <c r="H30">
        <f t="shared" si="2"/>
        <v>0.37481373505366311</v>
      </c>
      <c r="I30">
        <f t="shared" si="2"/>
        <v>0.34452897766102514</v>
      </c>
      <c r="J30">
        <f t="shared" si="2"/>
        <v>0.37481373505366311</v>
      </c>
      <c r="K30">
        <f t="shared" si="1"/>
        <v>0.37481373505366311</v>
      </c>
    </row>
    <row r="31" spans="1:11" x14ac:dyDescent="0.25">
      <c r="E31">
        <v>21.5</v>
      </c>
      <c r="F31">
        <f t="shared" si="1"/>
        <v>0.38094482054464379</v>
      </c>
      <c r="G31">
        <f t="shared" si="1"/>
        <v>0.39832194889056116</v>
      </c>
      <c r="H31">
        <f t="shared" si="2"/>
        <v>0.39832194889056116</v>
      </c>
      <c r="I31">
        <f t="shared" si="2"/>
        <v>0.36370774292016722</v>
      </c>
      <c r="J31">
        <f t="shared" si="2"/>
        <v>0.39832194889056116</v>
      </c>
      <c r="K31">
        <f t="shared" si="1"/>
        <v>0.39832194889056116</v>
      </c>
    </row>
    <row r="32" spans="1:11" x14ac:dyDescent="0.25">
      <c r="E32">
        <v>22</v>
      </c>
      <c r="F32">
        <f t="shared" si="1"/>
        <v>0.40244017625844652</v>
      </c>
      <c r="G32">
        <f t="shared" ref="G32:G33" si="3">Szilv($E$1,G$1,$E32)</f>
        <v>0.42271299356429837</v>
      </c>
      <c r="H32">
        <f t="shared" si="2"/>
        <v>0.42271299356429837</v>
      </c>
      <c r="I32">
        <f t="shared" si="2"/>
        <v>0.38339700559151635</v>
      </c>
      <c r="J32">
        <f t="shared" si="1"/>
        <v>0.42271299356429837</v>
      </c>
      <c r="K32">
        <f t="shared" si="1"/>
        <v>0.42271299356429837</v>
      </c>
    </row>
    <row r="33" spans="5:11" x14ac:dyDescent="0.25">
      <c r="E33">
        <v>22.5</v>
      </c>
      <c r="F33">
        <f t="shared" si="1"/>
        <v>0.42450990351046158</v>
      </c>
      <c r="G33">
        <f t="shared" si="3"/>
        <v>0.4479988272155685</v>
      </c>
      <c r="H33">
        <f t="shared" si="2"/>
        <v>0.4479988272155685</v>
      </c>
      <c r="I33">
        <f t="shared" si="2"/>
        <v>0.40359676567507252</v>
      </c>
      <c r="J33">
        <f t="shared" si="1"/>
        <v>0.4479988272155685</v>
      </c>
      <c r="K33">
        <f t="shared" si="1"/>
        <v>0.4479988272155685</v>
      </c>
    </row>
    <row r="34" spans="5:11" x14ac:dyDescent="0.25">
      <c r="E34">
        <v>23</v>
      </c>
      <c r="F34">
        <f t="shared" si="1"/>
        <v>0.44715400230068891</v>
      </c>
      <c r="G34">
        <f t="shared" si="1"/>
        <v>0.42786615630440272</v>
      </c>
      <c r="H34">
        <f t="shared" si="2"/>
        <v>0.47419129576099006</v>
      </c>
      <c r="I34">
        <f t="shared" si="2"/>
        <v>0.42430702317083574</v>
      </c>
      <c r="J34">
        <f t="shared" si="1"/>
        <v>0.47419129576099006</v>
      </c>
      <c r="K34">
        <f t="shared" si="1"/>
        <v>0.47419129576099006</v>
      </c>
    </row>
    <row r="35" spans="5:11" x14ac:dyDescent="0.25">
      <c r="E35">
        <v>23.5</v>
      </c>
      <c r="F35">
        <f t="shared" ref="F35:K66" si="4">Szilv($E$1,F$1,$E35)</f>
        <v>0.47037247262912868</v>
      </c>
      <c r="G35">
        <f t="shared" si="4"/>
        <v>0.46108011170099683</v>
      </c>
      <c r="H35">
        <f t="shared" si="4"/>
        <v>0.45953373472705028</v>
      </c>
      <c r="I35">
        <f t="shared" si="4"/>
        <v>0.44552777807880595</v>
      </c>
      <c r="J35">
        <f t="shared" si="4"/>
        <v>0.50130213640646826</v>
      </c>
      <c r="K35">
        <f t="shared" si="4"/>
        <v>0.50130213640646826</v>
      </c>
    </row>
    <row r="36" spans="5:11" x14ac:dyDescent="0.25">
      <c r="E36">
        <v>24</v>
      </c>
      <c r="F36">
        <f t="shared" si="4"/>
        <v>0.49416531449578077</v>
      </c>
      <c r="G36">
        <f t="shared" si="4"/>
        <v>0.49531162102167881</v>
      </c>
      <c r="H36">
        <f t="shared" si="4"/>
        <v>0.49447101425588991</v>
      </c>
      <c r="I36">
        <f t="shared" si="4"/>
        <v>0.4672590303989832</v>
      </c>
      <c r="J36">
        <f t="shared" si="4"/>
        <v>0.52934298097685828</v>
      </c>
      <c r="K36">
        <f t="shared" si="4"/>
        <v>0.48738095688177918</v>
      </c>
    </row>
    <row r="37" spans="5:11" x14ac:dyDescent="0.25">
      <c r="E37">
        <v>24.5</v>
      </c>
      <c r="F37">
        <f t="shared" si="4"/>
        <v>0.51853252790064519</v>
      </c>
      <c r="G37">
        <f t="shared" si="4"/>
        <v>0.53056068426644865</v>
      </c>
      <c r="H37">
        <f t="shared" si="4"/>
        <v>0.53045662570239649</v>
      </c>
      <c r="I37">
        <f t="shared" si="4"/>
        <v>0.4895007801313675</v>
      </c>
      <c r="J37">
        <f t="shared" si="4"/>
        <v>0.55832535907522873</v>
      </c>
      <c r="K37">
        <f t="shared" si="4"/>
        <v>0.52460569720519268</v>
      </c>
    </row>
    <row r="38" spans="5:11" x14ac:dyDescent="0.25">
      <c r="E38">
        <v>25</v>
      </c>
      <c r="F38">
        <f t="shared" si="4"/>
        <v>0.54347411284372193</v>
      </c>
      <c r="G38">
        <f t="shared" si="4"/>
        <v>0.56682730143530624</v>
      </c>
      <c r="H38">
        <f t="shared" si="4"/>
        <v>0.56749056906656992</v>
      </c>
      <c r="I38">
        <f t="shared" si="4"/>
        <v>0.51225302727595867</v>
      </c>
      <c r="J38">
        <f t="shared" si="4"/>
        <v>0.55481813876727126</v>
      </c>
      <c r="K38">
        <f t="shared" si="4"/>
        <v>0.56293537509547875</v>
      </c>
    </row>
    <row r="39" spans="5:11" x14ac:dyDescent="0.25">
      <c r="E39">
        <v>25.5</v>
      </c>
      <c r="F39">
        <f t="shared" si="4"/>
        <v>0.56899006932501106</v>
      </c>
      <c r="G39">
        <f t="shared" si="4"/>
        <v>0.60411147252825159</v>
      </c>
      <c r="H39">
        <f t="shared" si="4"/>
        <v>0.60557284434841074</v>
      </c>
      <c r="I39">
        <f t="shared" si="4"/>
        <v>0.53551577183275711</v>
      </c>
      <c r="J39">
        <f t="shared" si="4"/>
        <v>0.59777121493109098</v>
      </c>
      <c r="K39">
        <f t="shared" si="4"/>
        <v>0.60236999055263718</v>
      </c>
    </row>
    <row r="40" spans="5:11" x14ac:dyDescent="0.25">
      <c r="E40">
        <v>26</v>
      </c>
      <c r="F40">
        <f t="shared" si="4"/>
        <v>0.59508039734451246</v>
      </c>
      <c r="G40">
        <f t="shared" si="4"/>
        <v>0.64241319754528481</v>
      </c>
      <c r="H40">
        <f t="shared" si="4"/>
        <v>0.64470345154791853</v>
      </c>
      <c r="I40">
        <f t="shared" si="4"/>
        <v>0.55928901380176232</v>
      </c>
      <c r="J40">
        <f t="shared" si="4"/>
        <v>0.64197357397289001</v>
      </c>
      <c r="K40">
        <f t="shared" si="4"/>
        <v>0.64290954357666819</v>
      </c>
    </row>
    <row r="41" spans="5:11" x14ac:dyDescent="0.25">
      <c r="E41">
        <v>26.5</v>
      </c>
      <c r="F41">
        <f t="shared" si="4"/>
        <v>0.62174509690222635</v>
      </c>
      <c r="G41">
        <f t="shared" si="4"/>
        <v>0.68173247648640589</v>
      </c>
      <c r="H41">
        <f t="shared" si="4"/>
        <v>0.68488239066509315</v>
      </c>
      <c r="I41">
        <f t="shared" si="4"/>
        <v>0.58357275318297475</v>
      </c>
      <c r="J41">
        <f t="shared" si="4"/>
        <v>0.68742521589266858</v>
      </c>
      <c r="K41">
        <f t="shared" si="4"/>
        <v>0.68455403416757155</v>
      </c>
    </row>
    <row r="42" spans="5:11" x14ac:dyDescent="0.25">
      <c r="E42">
        <v>27</v>
      </c>
      <c r="F42">
        <f t="shared" si="4"/>
        <v>0.64898416799815251</v>
      </c>
      <c r="G42">
        <f t="shared" si="4"/>
        <v>0.72206930935161473</v>
      </c>
      <c r="H42">
        <f t="shared" si="4"/>
        <v>0.72610966169993496</v>
      </c>
      <c r="I42">
        <f t="shared" si="4"/>
        <v>0.60836698997639416</v>
      </c>
      <c r="J42">
        <f t="shared" si="4"/>
        <v>0.73412614069042648</v>
      </c>
      <c r="K42">
        <f t="shared" si="4"/>
        <v>0.72730346232534748</v>
      </c>
    </row>
    <row r="43" spans="5:11" x14ac:dyDescent="0.25">
      <c r="E43">
        <v>27.5</v>
      </c>
      <c r="F43">
        <f t="shared" si="4"/>
        <v>0.67679761063229094</v>
      </c>
      <c r="G43">
        <f t="shared" si="4"/>
        <v>0.76342369614091132</v>
      </c>
      <c r="H43">
        <f t="shared" si="4"/>
        <v>0.76838526465244372</v>
      </c>
      <c r="I43">
        <f t="shared" si="4"/>
        <v>0.63367172418202045</v>
      </c>
      <c r="J43">
        <f t="shared" si="4"/>
        <v>0.78207634836616369</v>
      </c>
      <c r="K43">
        <f t="shared" si="4"/>
        <v>0.771157828049996</v>
      </c>
    </row>
    <row r="44" spans="5:11" x14ac:dyDescent="0.25">
      <c r="E44">
        <v>28</v>
      </c>
      <c r="F44">
        <f t="shared" si="4"/>
        <v>0.70518542480464186</v>
      </c>
      <c r="G44">
        <f t="shared" si="4"/>
        <v>0.805795636854296</v>
      </c>
      <c r="H44">
        <f t="shared" si="4"/>
        <v>0.81170919952261955</v>
      </c>
      <c r="I44">
        <f t="shared" si="4"/>
        <v>0.65948695579985395</v>
      </c>
      <c r="J44">
        <f t="shared" si="4"/>
        <v>0.83127583891988044</v>
      </c>
      <c r="K44">
        <f t="shared" si="4"/>
        <v>0.81611713134151698</v>
      </c>
    </row>
    <row r="45" spans="5:11" x14ac:dyDescent="0.25">
      <c r="E45">
        <v>28.5</v>
      </c>
      <c r="F45">
        <f t="shared" si="4"/>
        <v>0.73414761051520494</v>
      </c>
      <c r="G45">
        <f t="shared" si="4"/>
        <v>0.84918513149176811</v>
      </c>
      <c r="H45">
        <f t="shared" si="4"/>
        <v>0.85608146631046234</v>
      </c>
      <c r="I45">
        <f t="shared" si="4"/>
        <v>0.68581268482989444</v>
      </c>
      <c r="J45">
        <f t="shared" si="4"/>
        <v>0.88172461235157651</v>
      </c>
      <c r="K45">
        <f t="shared" si="4"/>
        <v>0.86218137219991042</v>
      </c>
    </row>
    <row r="46" spans="5:11" x14ac:dyDescent="0.25">
      <c r="E46">
        <v>29</v>
      </c>
      <c r="F46">
        <f t="shared" si="4"/>
        <v>0.7636841677639804</v>
      </c>
      <c r="G46">
        <f t="shared" si="4"/>
        <v>0.89359218005332819</v>
      </c>
      <c r="H46">
        <f t="shared" si="4"/>
        <v>0.9015020650159723</v>
      </c>
      <c r="I46">
        <f t="shared" si="4"/>
        <v>0.71264891127214192</v>
      </c>
      <c r="J46">
        <f t="shared" si="4"/>
        <v>0.93342266866125168</v>
      </c>
      <c r="K46">
        <f t="shared" si="4"/>
        <v>0.90935055062517645</v>
      </c>
    </row>
    <row r="47" spans="5:11" x14ac:dyDescent="0.25">
      <c r="E47">
        <v>29.5</v>
      </c>
      <c r="F47">
        <f t="shared" si="4"/>
        <v>0.79379509655096825</v>
      </c>
      <c r="G47">
        <f t="shared" si="4"/>
        <v>0.93901678253897636</v>
      </c>
      <c r="H47">
        <f t="shared" si="4"/>
        <v>0.94797099563914911</v>
      </c>
      <c r="I47">
        <f t="shared" si="4"/>
        <v>0.7399956351265965</v>
      </c>
      <c r="J47">
        <f t="shared" si="4"/>
        <v>0.9863700078489066</v>
      </c>
      <c r="K47">
        <f t="shared" si="4"/>
        <v>0.95762466661731482</v>
      </c>
    </row>
    <row r="48" spans="5:11" x14ac:dyDescent="0.25">
      <c r="E48">
        <v>30</v>
      </c>
      <c r="F48">
        <f t="shared" si="4"/>
        <v>0.82448039687616825</v>
      </c>
      <c r="G48">
        <f t="shared" si="4"/>
        <v>0.98545893894871195</v>
      </c>
      <c r="H48">
        <f t="shared" si="4"/>
        <v>0.99548825817999309</v>
      </c>
      <c r="I48">
        <f t="shared" si="4"/>
        <v>0.76785285639325807</v>
      </c>
      <c r="J48">
        <f t="shared" si="4"/>
        <v>1.0405666299145409</v>
      </c>
      <c r="K48">
        <f t="shared" si="4"/>
        <v>1.0070037201763258</v>
      </c>
    </row>
    <row r="49" spans="5:11" x14ac:dyDescent="0.25">
      <c r="E49">
        <v>30.5</v>
      </c>
      <c r="F49">
        <f t="shared" si="4"/>
        <v>0.85574006873958097</v>
      </c>
      <c r="G49">
        <f t="shared" si="4"/>
        <v>1.0329186492825355</v>
      </c>
      <c r="H49">
        <f t="shared" si="4"/>
        <v>1.0440538526385041</v>
      </c>
      <c r="I49">
        <f t="shared" si="4"/>
        <v>0.79622057507212651</v>
      </c>
      <c r="J49">
        <f t="shared" si="4"/>
        <v>1.0960125348581544</v>
      </c>
      <c r="K49">
        <f t="shared" si="4"/>
        <v>1.0574877113022092</v>
      </c>
    </row>
    <row r="50" spans="5:11" x14ac:dyDescent="0.25">
      <c r="E50">
        <v>31</v>
      </c>
      <c r="F50">
        <f t="shared" si="4"/>
        <v>0.88757411214120585</v>
      </c>
      <c r="G50">
        <f t="shared" si="4"/>
        <v>1.081395913540447</v>
      </c>
      <c r="H50">
        <f t="shared" si="4"/>
        <v>1.0936677790146818</v>
      </c>
      <c r="I50">
        <f t="shared" si="4"/>
        <v>0.82509879116320217</v>
      </c>
      <c r="J50">
        <f t="shared" si="4"/>
        <v>1.1527077226797473</v>
      </c>
      <c r="K50">
        <f t="shared" si="4"/>
        <v>1.1090766399949652</v>
      </c>
    </row>
    <row r="51" spans="5:11" x14ac:dyDescent="0.25">
      <c r="E51">
        <v>31.5</v>
      </c>
      <c r="F51">
        <f t="shared" si="4"/>
        <v>0.919982527081043</v>
      </c>
      <c r="G51">
        <f t="shared" si="4"/>
        <v>1.1308907317224461</v>
      </c>
      <c r="H51">
        <f t="shared" si="4"/>
        <v>1.1443300373085272</v>
      </c>
      <c r="I51">
        <f t="shared" si="4"/>
        <v>0.8544875046664846</v>
      </c>
      <c r="J51">
        <f t="shared" si="4"/>
        <v>1.21065219337932</v>
      </c>
      <c r="K51">
        <f t="shared" si="4"/>
        <v>1.161770506254594</v>
      </c>
    </row>
    <row r="52" spans="5:11" x14ac:dyDescent="0.25">
      <c r="E52">
        <v>32</v>
      </c>
      <c r="F52">
        <f t="shared" si="4"/>
        <v>0.95296531355909253</v>
      </c>
      <c r="G52">
        <f t="shared" si="4"/>
        <v>1.1814031038285331</v>
      </c>
      <c r="H52">
        <f t="shared" si="4"/>
        <v>1.196040627520039</v>
      </c>
      <c r="I52">
        <f t="shared" si="4"/>
        <v>0.88438671558197435</v>
      </c>
      <c r="J52">
        <f t="shared" si="4"/>
        <v>1.2698459469568715</v>
      </c>
      <c r="K52">
        <f t="shared" si="4"/>
        <v>1.2155693100810949</v>
      </c>
    </row>
    <row r="53" spans="5:11" x14ac:dyDescent="0.25">
      <c r="E53">
        <v>32.5</v>
      </c>
      <c r="F53">
        <f t="shared" si="4"/>
        <v>0.98652247157535444</v>
      </c>
      <c r="G53">
        <f t="shared" si="4"/>
        <v>1.2329330298587076</v>
      </c>
      <c r="H53">
        <f t="shared" si="4"/>
        <v>1.2487995496492181</v>
      </c>
      <c r="I53">
        <f t="shared" si="4"/>
        <v>0.91479642390967109</v>
      </c>
      <c r="J53">
        <f t="shared" si="4"/>
        <v>1.3302889834124028</v>
      </c>
      <c r="K53">
        <f t="shared" si="4"/>
        <v>1.2704730514744682</v>
      </c>
    </row>
    <row r="54" spans="5:11" x14ac:dyDescent="0.25">
      <c r="E54">
        <v>33</v>
      </c>
      <c r="F54">
        <f t="shared" si="4"/>
        <v>1.0206540011298286</v>
      </c>
      <c r="G54">
        <f t="shared" si="4"/>
        <v>1.2854805098129707</v>
      </c>
      <c r="H54">
        <f t="shared" si="4"/>
        <v>1.3026068036960643</v>
      </c>
      <c r="I54">
        <f t="shared" si="4"/>
        <v>0.9457166296495747</v>
      </c>
      <c r="J54">
        <f t="shared" si="4"/>
        <v>1.3919813027459129</v>
      </c>
      <c r="K54">
        <f t="shared" si="4"/>
        <v>1.3264817304347145</v>
      </c>
    </row>
    <row r="55" spans="5:11" x14ac:dyDescent="0.25">
      <c r="E55">
        <v>33.5</v>
      </c>
      <c r="F55">
        <f t="shared" si="4"/>
        <v>1.0553599022225151</v>
      </c>
      <c r="G55">
        <f t="shared" si="4"/>
        <v>1.3390455436913209</v>
      </c>
      <c r="H55">
        <f t="shared" si="4"/>
        <v>1.3574623896605775</v>
      </c>
      <c r="I55">
        <f t="shared" si="4"/>
        <v>0.97714733280168542</v>
      </c>
      <c r="J55">
        <f t="shared" si="4"/>
        <v>1.4549229049574028</v>
      </c>
      <c r="K55">
        <f t="shared" si="4"/>
        <v>1.383595346961833</v>
      </c>
    </row>
    <row r="56" spans="5:11" x14ac:dyDescent="0.25">
      <c r="E56">
        <v>34</v>
      </c>
      <c r="F56">
        <f t="shared" si="4"/>
        <v>1.090640174853414</v>
      </c>
      <c r="G56">
        <f t="shared" si="4"/>
        <v>1.3936281314937595</v>
      </c>
      <c r="H56">
        <f t="shared" si="4"/>
        <v>1.4133663075427576</v>
      </c>
      <c r="I56">
        <f t="shared" si="4"/>
        <v>1.0090885333660031</v>
      </c>
      <c r="J56">
        <f t="shared" si="4"/>
        <v>1.5191137900468721</v>
      </c>
      <c r="K56">
        <f t="shared" si="4"/>
        <v>1.441813901055824</v>
      </c>
    </row>
    <row r="57" spans="5:11" x14ac:dyDescent="0.25">
      <c r="E57">
        <v>34.5</v>
      </c>
      <c r="F57">
        <f t="shared" si="4"/>
        <v>1.1264948190225252</v>
      </c>
      <c r="G57">
        <f t="shared" si="4"/>
        <v>1.4492282732202855</v>
      </c>
      <c r="H57">
        <f t="shared" si="4"/>
        <v>1.470318557342605</v>
      </c>
      <c r="I57">
        <f t="shared" si="4"/>
        <v>1.0415402313425279</v>
      </c>
      <c r="J57">
        <f t="shared" si="4"/>
        <v>1.5845539580143211</v>
      </c>
      <c r="K57">
        <f t="shared" si="4"/>
        <v>1.5011373927166876</v>
      </c>
    </row>
    <row r="58" spans="5:11" x14ac:dyDescent="0.25">
      <c r="E58">
        <v>35</v>
      </c>
      <c r="F58">
        <f t="shared" si="4"/>
        <v>1.1629238347298489</v>
      </c>
      <c r="G58">
        <f t="shared" si="4"/>
        <v>1.5058459688708992</v>
      </c>
      <c r="H58">
        <f t="shared" si="4"/>
        <v>1.5283191390601192</v>
      </c>
      <c r="I58">
        <f t="shared" si="4"/>
        <v>1.0745024267312595</v>
      </c>
      <c r="J58">
        <f t="shared" si="4"/>
        <v>1.651243408859749</v>
      </c>
      <c r="K58">
        <f t="shared" si="4"/>
        <v>1.5615658219444237</v>
      </c>
    </row>
    <row r="59" spans="5:11" x14ac:dyDescent="0.25">
      <c r="E59">
        <v>35.5</v>
      </c>
      <c r="F59">
        <f t="shared" si="4"/>
        <v>1.1999272219753847</v>
      </c>
      <c r="G59">
        <f t="shared" si="4"/>
        <v>1.5634812184456006</v>
      </c>
      <c r="H59">
        <f t="shared" si="4"/>
        <v>1.5873680526953002</v>
      </c>
      <c r="I59">
        <f t="shared" si="4"/>
        <v>1.1079751195321985</v>
      </c>
      <c r="J59">
        <f t="shared" si="4"/>
        <v>1.7191821425831566</v>
      </c>
      <c r="K59">
        <f t="shared" si="4"/>
        <v>1.623099188739032</v>
      </c>
    </row>
    <row r="60" spans="5:11" x14ac:dyDescent="0.25">
      <c r="E60">
        <v>36</v>
      </c>
      <c r="F60">
        <f t="shared" si="4"/>
        <v>1.237504980759133</v>
      </c>
      <c r="G60">
        <f t="shared" si="4"/>
        <v>1.6221340219443903</v>
      </c>
      <c r="H60">
        <f t="shared" si="4"/>
        <v>1.6474652982481488</v>
      </c>
      <c r="I60">
        <f t="shared" si="4"/>
        <v>1.1419583097453443</v>
      </c>
      <c r="J60">
        <f t="shared" si="4"/>
        <v>1.7883701591845431</v>
      </c>
      <c r="K60">
        <f t="shared" si="4"/>
        <v>1.6857374931005134</v>
      </c>
    </row>
    <row r="61" spans="5:11" x14ac:dyDescent="0.25">
      <c r="E61">
        <v>36.5</v>
      </c>
      <c r="F61">
        <f t="shared" si="4"/>
        <v>1.2756571110810935</v>
      </c>
      <c r="G61">
        <f t="shared" si="4"/>
        <v>1.6818043793672679</v>
      </c>
      <c r="H61">
        <f t="shared" si="4"/>
        <v>1.7086108757186638</v>
      </c>
      <c r="I61">
        <f t="shared" si="4"/>
        <v>1.1764519973706971</v>
      </c>
      <c r="J61">
        <f t="shared" si="4"/>
        <v>1.8588074586639094</v>
      </c>
      <c r="K61">
        <f t="shared" si="4"/>
        <v>1.7494807350288668</v>
      </c>
    </row>
    <row r="62" spans="5:11" x14ac:dyDescent="0.25">
      <c r="E62">
        <v>37</v>
      </c>
      <c r="F62">
        <f t="shared" si="4"/>
        <v>1.3143836129412665</v>
      </c>
      <c r="G62">
        <f t="shared" si="4"/>
        <v>1.7424922907142328</v>
      </c>
      <c r="H62">
        <f t="shared" si="4"/>
        <v>1.7708047851068465</v>
      </c>
      <c r="I62">
        <f t="shared" si="4"/>
        <v>1.2114561824082573</v>
      </c>
      <c r="J62">
        <f t="shared" si="4"/>
        <v>1.930494041021255</v>
      </c>
      <c r="K62">
        <f t="shared" si="4"/>
        <v>1.8143289145240928</v>
      </c>
    </row>
    <row r="63" spans="5:11" x14ac:dyDescent="0.25">
      <c r="E63">
        <v>37.5</v>
      </c>
      <c r="F63">
        <f t="shared" si="4"/>
        <v>1.3536844863396518</v>
      </c>
      <c r="G63">
        <f t="shared" si="4"/>
        <v>1.804197755985286</v>
      </c>
      <c r="H63">
        <f t="shared" si="4"/>
        <v>1.8340470264126958</v>
      </c>
      <c r="I63">
        <f t="shared" si="4"/>
        <v>1.246970864858024</v>
      </c>
      <c r="J63">
        <f t="shared" si="4"/>
        <v>2.0034299062565797</v>
      </c>
      <c r="K63">
        <f t="shared" si="4"/>
        <v>1.8802820315861914</v>
      </c>
    </row>
    <row r="64" spans="5:11" x14ac:dyDescent="0.25">
      <c r="E64">
        <v>38</v>
      </c>
      <c r="F64">
        <f t="shared" si="4"/>
        <v>1.3935597312762493</v>
      </c>
      <c r="G64">
        <f t="shared" si="4"/>
        <v>1.8669207751804267</v>
      </c>
      <c r="H64">
        <f t="shared" si="4"/>
        <v>1.898337599636212</v>
      </c>
      <c r="I64">
        <f t="shared" si="4"/>
        <v>1.282996044719998</v>
      </c>
      <c r="J64">
        <f t="shared" si="4"/>
        <v>2.0776150543698844</v>
      </c>
      <c r="K64">
        <f t="shared" si="4"/>
        <v>1.9473400862151626</v>
      </c>
    </row>
    <row r="65" spans="5:11" x14ac:dyDescent="0.25">
      <c r="E65">
        <v>38.5</v>
      </c>
      <c r="F65">
        <f t="shared" si="4"/>
        <v>1.4340093477510591</v>
      </c>
      <c r="G65">
        <f t="shared" si="4"/>
        <v>1.9306613482996551</v>
      </c>
      <c r="H65">
        <f t="shared" si="4"/>
        <v>1.9636765047773954</v>
      </c>
      <c r="I65">
        <f t="shared" si="4"/>
        <v>1.3195317219941789</v>
      </c>
      <c r="J65">
        <f t="shared" si="4"/>
        <v>2.1530494853611684</v>
      </c>
      <c r="K65">
        <f t="shared" si="4"/>
        <v>2.015503078411006</v>
      </c>
    </row>
    <row r="66" spans="5:11" x14ac:dyDescent="0.25">
      <c r="E66">
        <v>39</v>
      </c>
      <c r="F66">
        <f t="shared" si="4"/>
        <v>1.4750333357640817</v>
      </c>
      <c r="G66">
        <f t="shared" si="4"/>
        <v>1.9954194753429717</v>
      </c>
      <c r="H66">
        <f t="shared" si="4"/>
        <v>2.0300637418362459</v>
      </c>
      <c r="I66">
        <f t="shared" si="4"/>
        <v>1.3565778966805668</v>
      </c>
      <c r="J66">
        <f t="shared" si="4"/>
        <v>2.2297331992304317</v>
      </c>
      <c r="K66">
        <f t="shared" si="4"/>
        <v>2.0847710081737221</v>
      </c>
    </row>
    <row r="67" spans="5:11" x14ac:dyDescent="0.25">
      <c r="E67">
        <v>39.5</v>
      </c>
      <c r="F67">
        <f t="shared" ref="F67:K88" si="5">Szilv($E$1,F$1,$E67)</f>
        <v>1.5166316953153163</v>
      </c>
      <c r="G67">
        <f t="shared" si="5"/>
        <v>2.0611951563103759</v>
      </c>
      <c r="H67">
        <f t="shared" si="5"/>
        <v>2.0974993108127631</v>
      </c>
      <c r="I67">
        <f t="shared" si="5"/>
        <v>1.3941345687791618</v>
      </c>
      <c r="J67">
        <f t="shared" si="5"/>
        <v>2.3076661959776734</v>
      </c>
      <c r="K67">
        <f t="shared" si="5"/>
        <v>2.1551438755033105</v>
      </c>
    </row>
    <row r="68" spans="5:11" x14ac:dyDescent="0.25">
      <c r="E68">
        <v>40</v>
      </c>
      <c r="F68">
        <f t="shared" si="5"/>
        <v>1.5588044264047634</v>
      </c>
      <c r="G68">
        <f t="shared" si="5"/>
        <v>2.1279883912018676</v>
      </c>
      <c r="H68">
        <f t="shared" si="5"/>
        <v>2.1659832117069477</v>
      </c>
      <c r="I68">
        <f t="shared" si="5"/>
        <v>1.4322017382899639</v>
      </c>
      <c r="J68">
        <f t="shared" si="5"/>
        <v>2.3868484756028954</v>
      </c>
      <c r="K68">
        <f t="shared" si="5"/>
        <v>2.2266216803997718</v>
      </c>
    </row>
    <row r="69" spans="5:11" x14ac:dyDescent="0.25">
      <c r="E69">
        <v>40.5</v>
      </c>
      <c r="F69">
        <f t="shared" si="5"/>
        <v>1.6015515290324225</v>
      </c>
      <c r="G69">
        <f t="shared" si="5"/>
        <v>2.1957991800174481</v>
      </c>
      <c r="H69">
        <f t="shared" si="5"/>
        <v>2.2355154445187999</v>
      </c>
      <c r="I69">
        <f t="shared" si="5"/>
        <v>1.470779405212973</v>
      </c>
      <c r="J69">
        <f t="shared" si="5"/>
        <v>2.4672800381060975</v>
      </c>
      <c r="K69">
        <f t="shared" si="5"/>
        <v>2.2992044228631054</v>
      </c>
    </row>
    <row r="70" spans="5:11" x14ac:dyDescent="0.25">
      <c r="E70">
        <v>41</v>
      </c>
      <c r="F70">
        <f t="shared" si="5"/>
        <v>1.6448730031982941</v>
      </c>
      <c r="G70">
        <f t="shared" si="5"/>
        <v>2.2646275227571158</v>
      </c>
      <c r="H70">
        <f t="shared" si="5"/>
        <v>2.3060960092483183</v>
      </c>
      <c r="I70">
        <f t="shared" si="5"/>
        <v>1.5098675695481889</v>
      </c>
      <c r="J70">
        <f t="shared" si="5"/>
        <v>2.5489608834872772</v>
      </c>
      <c r="K70">
        <f t="shared" si="5"/>
        <v>2.3728921028933114</v>
      </c>
    </row>
    <row r="71" spans="5:11" x14ac:dyDescent="0.25">
      <c r="E71">
        <v>41.5</v>
      </c>
      <c r="F71">
        <f t="shared" si="5"/>
        <v>1.6887688489023782</v>
      </c>
      <c r="G71">
        <f t="shared" si="5"/>
        <v>2.3344734194208709</v>
      </c>
      <c r="H71">
        <f t="shared" si="5"/>
        <v>2.3777249058955041</v>
      </c>
      <c r="I71">
        <f t="shared" si="5"/>
        <v>1.5494662312956122</v>
      </c>
      <c r="J71">
        <f t="shared" si="5"/>
        <v>2.631891011746438</v>
      </c>
      <c r="K71">
        <f t="shared" si="5"/>
        <v>2.4476847204903898</v>
      </c>
    </row>
    <row r="72" spans="5:11" x14ac:dyDescent="0.25">
      <c r="E72">
        <v>42</v>
      </c>
      <c r="F72">
        <f t="shared" si="5"/>
        <v>1.7332390661446744</v>
      </c>
      <c r="G72">
        <f t="shared" si="5"/>
        <v>2.4053368700087141</v>
      </c>
      <c r="H72">
        <f t="shared" si="5"/>
        <v>2.4504021344603566</v>
      </c>
      <c r="I72">
        <f t="shared" si="5"/>
        <v>1.5895753904552423</v>
      </c>
      <c r="J72">
        <f t="shared" si="5"/>
        <v>2.7160704228835773</v>
      </c>
      <c r="K72">
        <f t="shared" si="5"/>
        <v>2.5235822756543413</v>
      </c>
    </row>
    <row r="73" spans="5:11" x14ac:dyDescent="0.25">
      <c r="E73">
        <v>42.5</v>
      </c>
      <c r="F73">
        <f t="shared" si="5"/>
        <v>1.7782836549251833</v>
      </c>
      <c r="G73">
        <f t="shared" si="5"/>
        <v>2.4772178745206457</v>
      </c>
      <c r="H73">
        <f t="shared" si="5"/>
        <v>2.5241276949428766</v>
      </c>
      <c r="I73">
        <f t="shared" si="5"/>
        <v>1.6301950470270794</v>
      </c>
      <c r="J73">
        <f t="shared" si="5"/>
        <v>2.8014991168986958</v>
      </c>
      <c r="K73">
        <f t="shared" si="5"/>
        <v>2.6005847683851648</v>
      </c>
    </row>
    <row r="74" spans="5:11" x14ac:dyDescent="0.25">
      <c r="E74">
        <v>43</v>
      </c>
      <c r="F74">
        <f t="shared" si="5"/>
        <v>1.8239026152439042</v>
      </c>
      <c r="G74">
        <f t="shared" si="5"/>
        <v>2.5501164329566643</v>
      </c>
      <c r="H74">
        <f t="shared" si="5"/>
        <v>2.5989015873430628</v>
      </c>
      <c r="I74">
        <f t="shared" si="5"/>
        <v>1.6713252010111237</v>
      </c>
      <c r="J74">
        <f t="shared" si="5"/>
        <v>2.8881770937917937</v>
      </c>
      <c r="K74">
        <f t="shared" si="5"/>
        <v>2.6786921986828611</v>
      </c>
    </row>
    <row r="75" spans="5:11" x14ac:dyDescent="0.25">
      <c r="E75">
        <v>43.5</v>
      </c>
      <c r="F75">
        <f t="shared" si="5"/>
        <v>1.8700959471008378</v>
      </c>
      <c r="G75">
        <f t="shared" si="5"/>
        <v>2.624032545316771</v>
      </c>
      <c r="H75">
        <f t="shared" si="5"/>
        <v>2.6747238116609164</v>
      </c>
      <c r="I75">
        <f t="shared" si="5"/>
        <v>1.712965852407375</v>
      </c>
      <c r="J75">
        <f t="shared" si="5"/>
        <v>2.9761043535628717</v>
      </c>
      <c r="K75">
        <f t="shared" si="5"/>
        <v>2.7579045665474302</v>
      </c>
    </row>
    <row r="76" spans="5:11" x14ac:dyDescent="0.25">
      <c r="E76">
        <v>44</v>
      </c>
      <c r="F76">
        <f t="shared" si="5"/>
        <v>1.9168636504959833</v>
      </c>
      <c r="G76">
        <f t="shared" si="5"/>
        <v>2.6989662116009656</v>
      </c>
      <c r="H76">
        <f t="shared" si="5"/>
        <v>2.7515943678964372</v>
      </c>
      <c r="I76">
        <f t="shared" si="5"/>
        <v>1.755117001215833</v>
      </c>
      <c r="J76">
        <f t="shared" si="5"/>
        <v>3.0652808962119282</v>
      </c>
      <c r="K76">
        <f t="shared" si="5"/>
        <v>2.8382218719788703</v>
      </c>
    </row>
    <row r="77" spans="5:11" x14ac:dyDescent="0.25">
      <c r="E77">
        <v>44.5</v>
      </c>
      <c r="F77">
        <f t="shared" si="5"/>
        <v>1.9642057254293412</v>
      </c>
      <c r="G77">
        <f t="shared" si="5"/>
        <v>2.7749174318092482</v>
      </c>
      <c r="H77">
        <f t="shared" si="5"/>
        <v>2.829513256049625</v>
      </c>
      <c r="I77">
        <f t="shared" si="5"/>
        <v>1.7977786474364983</v>
      </c>
      <c r="J77">
        <f t="shared" si="5"/>
        <v>3.1557067217389649</v>
      </c>
      <c r="K77">
        <f t="shared" si="5"/>
        <v>2.9196441149771841</v>
      </c>
    </row>
    <row r="78" spans="5:11" x14ac:dyDescent="0.25">
      <c r="E78">
        <v>45</v>
      </c>
      <c r="F78">
        <f t="shared" si="5"/>
        <v>2.0121221719009119</v>
      </c>
      <c r="G78">
        <f t="shared" si="5"/>
        <v>2.8518862059416179</v>
      </c>
      <c r="H78">
        <f t="shared" si="5"/>
        <v>2.9084804761204803</v>
      </c>
      <c r="I78">
        <f t="shared" si="5"/>
        <v>1.8409507910693705</v>
      </c>
      <c r="J78">
        <f t="shared" si="5"/>
        <v>3.247381830143981</v>
      </c>
      <c r="K78">
        <f t="shared" si="5"/>
        <v>3.0021712955423703</v>
      </c>
    </row>
    <row r="79" spans="5:11" x14ac:dyDescent="0.25">
      <c r="E79">
        <v>45.5</v>
      </c>
      <c r="F79">
        <f t="shared" si="5"/>
        <v>2.0606129899106942</v>
      </c>
      <c r="G79">
        <f t="shared" si="5"/>
        <v>2.9298725339980765</v>
      </c>
      <c r="H79">
        <f t="shared" si="5"/>
        <v>2.9884960281090018</v>
      </c>
      <c r="I79">
        <f t="shared" si="5"/>
        <v>1.88463343211445</v>
      </c>
      <c r="J79">
        <f t="shared" si="5"/>
        <v>3.3403062214269763</v>
      </c>
      <c r="K79">
        <f t="shared" si="5"/>
        <v>3.0858034136744292</v>
      </c>
    </row>
    <row r="80" spans="5:11" x14ac:dyDescent="0.25">
      <c r="E80">
        <v>46</v>
      </c>
      <c r="F80">
        <f t="shared" si="5"/>
        <v>2.1096781794586894</v>
      </c>
      <c r="G80">
        <f t="shared" si="5"/>
        <v>3.0088764159786221</v>
      </c>
      <c r="H80">
        <f t="shared" si="5"/>
        <v>3.0695599120151904</v>
      </c>
      <c r="I80">
        <f t="shared" si="5"/>
        <v>1.9288265705717365</v>
      </c>
      <c r="J80">
        <f t="shared" si="5"/>
        <v>3.4344798955879501</v>
      </c>
      <c r="K80">
        <f t="shared" si="5"/>
        <v>3.1705404693733605</v>
      </c>
    </row>
    <row r="81" spans="5:11" x14ac:dyDescent="0.25">
      <c r="E81">
        <v>46.5</v>
      </c>
      <c r="F81">
        <f t="shared" si="5"/>
        <v>2.1593177405448967</v>
      </c>
      <c r="G81">
        <f t="shared" si="5"/>
        <v>3.0888978518832557</v>
      </c>
      <c r="H81">
        <f t="shared" si="5"/>
        <v>3.1516721278390465</v>
      </c>
      <c r="I81">
        <f t="shared" si="5"/>
        <v>1.9735302064412299</v>
      </c>
      <c r="J81">
        <f t="shared" si="5"/>
        <v>3.529902852626905</v>
      </c>
      <c r="K81">
        <f t="shared" si="5"/>
        <v>3.2563824626391642</v>
      </c>
    </row>
    <row r="82" spans="5:11" x14ac:dyDescent="0.25">
      <c r="E82">
        <v>47</v>
      </c>
      <c r="F82">
        <f t="shared" si="5"/>
        <v>2.2095316731693164</v>
      </c>
      <c r="G82">
        <f t="shared" si="5"/>
        <v>3.1699368417119769</v>
      </c>
      <c r="H82">
        <f t="shared" si="5"/>
        <v>3.2348326755805701</v>
      </c>
      <c r="I82">
        <f t="shared" si="5"/>
        <v>2.0187443397229301</v>
      </c>
      <c r="J82">
        <f t="shared" si="5"/>
        <v>3.6265750925438374</v>
      </c>
      <c r="K82">
        <f t="shared" si="5"/>
        <v>3.3433293934718398</v>
      </c>
    </row>
    <row r="83" spans="5:11" x14ac:dyDescent="0.25">
      <c r="E83">
        <v>47.5</v>
      </c>
      <c r="F83">
        <f t="shared" si="5"/>
        <v>2.2603199773319482</v>
      </c>
      <c r="G83">
        <f t="shared" si="5"/>
        <v>3.2519933854647864</v>
      </c>
      <c r="H83">
        <f t="shared" si="5"/>
        <v>3.3190415552397594</v>
      </c>
      <c r="I83">
        <f t="shared" si="5"/>
        <v>2.0644689704168377</v>
      </c>
      <c r="J83">
        <f t="shared" si="5"/>
        <v>3.7244966153387509</v>
      </c>
      <c r="K83">
        <f t="shared" si="5"/>
        <v>3.4313812618713895</v>
      </c>
    </row>
    <row r="84" spans="5:11" x14ac:dyDescent="0.25">
      <c r="E84">
        <v>48</v>
      </c>
      <c r="F84">
        <f t="shared" si="5"/>
        <v>2.311682653032793</v>
      </c>
      <c r="G84">
        <f t="shared" si="5"/>
        <v>3.3350674831416831</v>
      </c>
      <c r="H84">
        <f t="shared" si="5"/>
        <v>3.4042987668166171</v>
      </c>
      <c r="I84">
        <f t="shared" si="5"/>
        <v>2.1107040985229517</v>
      </c>
      <c r="J84">
        <f t="shared" si="5"/>
        <v>3.8236674210116424</v>
      </c>
      <c r="K84">
        <f t="shared" si="5"/>
        <v>3.5205380678378093</v>
      </c>
    </row>
    <row r="85" spans="5:11" x14ac:dyDescent="0.25">
      <c r="E85">
        <v>48.5</v>
      </c>
      <c r="F85">
        <f t="shared" si="5"/>
        <v>2.3636197002718493</v>
      </c>
      <c r="G85">
        <f t="shared" si="5"/>
        <v>3.4191591347426682</v>
      </c>
      <c r="H85">
        <f t="shared" si="5"/>
        <v>3.4906043103111406</v>
      </c>
      <c r="I85">
        <f t="shared" si="5"/>
        <v>2.1574497240412733</v>
      </c>
      <c r="J85">
        <f t="shared" si="5"/>
        <v>3.9240875095625141</v>
      </c>
      <c r="K85">
        <f t="shared" si="5"/>
        <v>3.6107998113711037</v>
      </c>
    </row>
    <row r="86" spans="5:11" x14ac:dyDescent="0.25">
      <c r="E86">
        <v>49</v>
      </c>
      <c r="F86">
        <f t="shared" si="5"/>
        <v>2.4161311190491186</v>
      </c>
      <c r="G86">
        <f t="shared" si="5"/>
        <v>3.5042683402677408</v>
      </c>
      <c r="H86">
        <f t="shared" si="5"/>
        <v>3.5779581857233325</v>
      </c>
      <c r="I86">
        <f t="shared" si="5"/>
        <v>2.2047058469718022</v>
      </c>
      <c r="J86">
        <f t="shared" si="5"/>
        <v>4.0257568809913646</v>
      </c>
      <c r="K86">
        <f t="shared" si="5"/>
        <v>3.7021664924712696</v>
      </c>
    </row>
    <row r="87" spans="5:11" x14ac:dyDescent="0.25">
      <c r="E87">
        <v>49.5</v>
      </c>
      <c r="F87">
        <f t="shared" si="5"/>
        <v>2.4692169093645999</v>
      </c>
      <c r="G87">
        <f t="shared" si="5"/>
        <v>3.5903950997169014</v>
      </c>
      <c r="H87">
        <f t="shared" si="5"/>
        <v>3.6663603930531901</v>
      </c>
      <c r="I87">
        <f t="shared" si="5"/>
        <v>2.2524724673145373</v>
      </c>
      <c r="J87">
        <f t="shared" si="5"/>
        <v>4.1286755352981954</v>
      </c>
      <c r="K87">
        <f t="shared" si="5"/>
        <v>3.7946381111383083</v>
      </c>
    </row>
    <row r="88" spans="5:11" x14ac:dyDescent="0.25">
      <c r="E88">
        <v>50</v>
      </c>
      <c r="F88">
        <f t="shared" si="5"/>
        <v>2.5228770712182937</v>
      </c>
      <c r="G88">
        <f t="shared" si="5"/>
        <v>3.67753941309015</v>
      </c>
      <c r="H88">
        <f t="shared" si="5"/>
        <v>3.7558109323007147</v>
      </c>
      <c r="I88">
        <f t="shared" si="5"/>
        <v>2.3007495850694797</v>
      </c>
      <c r="J88">
        <f t="shared" si="5"/>
        <v>4.2328434724830046</v>
      </c>
      <c r="K88">
        <f t="shared" si="5"/>
        <v>3.8882146673722202</v>
      </c>
    </row>
  </sheetData>
  <dataValidations count="1">
    <dataValidation type="list" allowBlank="1" showInputMessage="1" showErrorMessage="1" sqref="E1">
      <formula1>$A$2:$A$20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2</vt:i4>
      </vt:variant>
    </vt:vector>
  </HeadingPairs>
  <TitlesOfParts>
    <vt:vector size="8" baseType="lpstr">
      <vt:lpstr>Használati útmutató</vt:lpstr>
      <vt:lpstr>felv</vt:lpstr>
      <vt:lpstr>számit</vt:lpstr>
      <vt:lpstr>Hgörbe</vt:lpstr>
      <vt:lpstr>sz</vt:lpstr>
      <vt:lpstr>a</vt:lpstr>
      <vt:lpstr>felv!Nyomtatási_terület</vt:lpstr>
      <vt:lpstr>számit!Nyomtatási_terület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Csépányi Péter</dc:creator>
  <cp:lastModifiedBy>Veperdi Gábor</cp:lastModifiedBy>
  <cp:lastPrinted>2018-07-18T15:57:38Z</cp:lastPrinted>
  <dcterms:created xsi:type="dcterms:W3CDTF">2018-07-10T18:56:55Z</dcterms:created>
  <dcterms:modified xsi:type="dcterms:W3CDTF">2020-05-28T12:25:12Z</dcterms:modified>
</cp:coreProperties>
</file>